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Summary" sheetId="2" state="visible" r:id="rId2"/>
    <sheet name="Charges" sheetId="3" state="visible" r:id="rId3"/>
    <sheet name="Payments" sheetId="4" state="visible" r:id="rId4"/>
  </sheets>
  <definedNames>
    <definedName name="_xlnm.Print_Titles" localSheetId="2">'Charges'!$4:$4</definedName>
    <definedName name="_xlnm.Print_Titles" localSheetId="3">'Payments'!$4:$4</definedName>
  </definedNames>
  <calcPr calcId="124519" fullCalcOnLoad="1"/>
</workbook>
</file>

<file path=xl/styles.xml><?xml version="1.0" encoding="utf-8"?>
<styleSheet xmlns="http://schemas.openxmlformats.org/spreadsheetml/2006/main">
  <numFmts count="1">
    <numFmt numFmtId="164" formatCode="yyyy-mm-dd"/>
  </numFmts>
  <fonts count="11">
    <font>
      <name val="Calibri"/>
      <family val="2"/>
      <color theme="1"/>
      <sz val="11"/>
      <scheme val="minor"/>
    </font>
    <font>
      <name val="Arial"/>
      <b val="1"/>
      <color rgb="005B3A00"/>
      <sz val="11"/>
    </font>
    <font>
      <name val="Arial"/>
      <b val="1"/>
      <color rgb="001B4332"/>
      <sz val="16"/>
    </font>
    <font>
      <name val="Arial"/>
      <color rgb="004A5A52"/>
      <sz val="10"/>
    </font>
    <font>
      <name val="Arial"/>
      <b val="1"/>
      <color rgb="001B4332"/>
      <sz val="12"/>
    </font>
    <font>
      <name val="Arial"/>
      <b val="1"/>
      <color rgb="001F2A24"/>
      <sz val="11"/>
    </font>
    <font>
      <name val="Arial"/>
      <color rgb="001F2A24"/>
      <sz val="10"/>
    </font>
    <font>
      <name val="Arial"/>
      <b val="1"/>
      <color rgb="001B4332"/>
      <sz val="14"/>
    </font>
    <font>
      <name val="Arial"/>
      <b val="1"/>
      <color rgb="001F2A24"/>
      <sz val="10"/>
    </font>
    <font>
      <name val="Arial"/>
      <b val="1"/>
      <color rgb="008A1C1C"/>
      <sz val="10"/>
    </font>
    <font>
      <name val="Arial"/>
      <b val="1"/>
      <color rgb="00FFFFFF"/>
      <sz val="10"/>
    </font>
  </fonts>
  <fills count="6">
    <fill>
      <patternFill/>
    </fill>
    <fill>
      <patternFill patternType="gray125"/>
    </fill>
    <fill>
      <patternFill patternType="solid">
        <fgColor rgb="00FDE9C9"/>
      </patternFill>
    </fill>
    <fill>
      <patternFill patternType="solid">
        <fgColor rgb="00FFF8DC"/>
      </patternFill>
    </fill>
    <fill>
      <patternFill patternType="solid">
        <fgColor rgb="00E9EEEA"/>
      </patternFill>
    </fill>
    <fill>
      <patternFill patternType="solid">
        <fgColor rgb="001B4332"/>
      </patternFill>
    </fill>
  </fills>
  <borders count="2">
    <border>
      <left/>
      <right/>
      <top/>
      <bottom/>
      <diagonal/>
    </border>
    <border>
      <left style="thin">
        <color rgb="008A948E"/>
      </left>
      <right style="thin">
        <color rgb="008A948E"/>
      </right>
      <top style="thin">
        <color rgb="008A948E"/>
      </top>
      <bottom style="thin">
        <color rgb="008A948E"/>
      </bottom>
    </border>
  </borders>
  <cellStyleXfs count="1">
    <xf numFmtId="0" fontId="0" fillId="0" borderId="0"/>
  </cellStyleXfs>
  <cellXfs count="2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wrapText="1"/>
    </xf>
    <xf numFmtId="0" fontId="3" fillId="0" borderId="0" applyAlignment="1" pivotButton="0" quotePrefix="0" xfId="0">
      <alignment vertical="top" wrapText="1"/>
    </xf>
    <xf numFmtId="0" fontId="0" fillId="0" borderId="0" applyAlignment="1" pivotButton="0" quotePrefix="0" xfId="0">
      <alignment vertical="top" wrapText="1"/>
    </xf>
    <xf numFmtId="0" fontId="4" fillId="0" borderId="0" pivotButton="0" quotePrefix="0" xfId="0"/>
    <xf numFmtId="0" fontId="5" fillId="2" borderId="0" applyAlignment="1" pivotButton="0" quotePrefix="0" xfId="0">
      <alignment vertical="top" wrapText="1"/>
    </xf>
    <xf numFmtId="0" fontId="6" fillId="0" borderId="0" applyAlignment="1" pivotButton="0" quotePrefix="0" xfId="0">
      <alignment vertical="top" wrapText="1"/>
    </xf>
    <xf numFmtId="0" fontId="7" fillId="0" borderId="0" pivotButton="0" quotePrefix="0" xfId="0"/>
    <xf numFmtId="0" fontId="8" fillId="0" borderId="0" pivotButton="0" quotePrefix="0" xfId="0"/>
    <xf numFmtId="0" fontId="3" fillId="0" borderId="0" pivotButton="0" quotePrefix="0" xfId="0"/>
    <xf numFmtId="0" fontId="6" fillId="3" borderId="1" applyAlignment="1" pivotButton="0" quotePrefix="0" xfId="0">
      <alignment horizontal="left" vertical="top"/>
    </xf>
    <xf numFmtId="0" fontId="9" fillId="0" borderId="0" pivotButton="0" quotePrefix="0" xfId="0"/>
    <xf numFmtId="164" fontId="6" fillId="3" borderId="1" applyAlignment="1" pivotButton="0" quotePrefix="0" xfId="0">
      <alignment horizontal="left" vertical="top"/>
    </xf>
    <xf numFmtId="164" fontId="6" fillId="4" borderId="1" applyAlignment="1" pivotButton="0" quotePrefix="0" xfId="0">
      <alignment horizontal="left"/>
    </xf>
    <xf numFmtId="0" fontId="10" fillId="5" borderId="1" applyAlignment="1" pivotButton="0" quotePrefix="0" xfId="0">
      <alignment vertical="center" wrapText="1"/>
    </xf>
    <xf numFmtId="0" fontId="8" fillId="4" borderId="1" applyAlignment="1" pivotButton="0" quotePrefix="0" xfId="0">
      <alignment horizontal="left" vertical="top" wrapText="1"/>
    </xf>
    <xf numFmtId="4" fontId="6" fillId="4" borderId="1" applyAlignment="1" pivotButton="0" quotePrefix="0" xfId="0">
      <alignment horizontal="right" vertical="top" wrapText="1"/>
    </xf>
    <xf numFmtId="0" fontId="6" fillId="4" borderId="1" applyAlignment="1" pivotButton="0" quotePrefix="0" xfId="0">
      <alignment horizontal="left" vertical="top" wrapText="1"/>
    </xf>
    <xf numFmtId="1" fontId="6" fillId="4" borderId="1" applyAlignment="1" pivotButton="0" quotePrefix="0" xfId="0">
      <alignment horizontal="right" vertical="top" wrapText="1"/>
    </xf>
    <xf numFmtId="0" fontId="6" fillId="3" borderId="1" applyAlignment="1" pivotButton="0" quotePrefix="0" xfId="0">
      <alignment vertical="top" wrapText="1"/>
    </xf>
    <xf numFmtId="164" fontId="6" fillId="3" borderId="1" applyAlignment="1" pivotButton="0" quotePrefix="0" xfId="0">
      <alignment vertical="top"/>
    </xf>
    <xf numFmtId="4" fontId="6" fillId="3" borderId="1" applyAlignment="1" pivotButton="0" quotePrefix="0" xfId="0">
      <alignment vertical="top"/>
    </xf>
    <xf numFmtId="4" fontId="6" fillId="4" borderId="1" applyAlignment="1" pivotButton="0" quotePrefix="0" xfId="0">
      <alignment vertical="top"/>
    </xf>
    <xf numFmtId="0" fontId="6" fillId="4" borderId="1" applyAlignment="1" pivotButton="0" quotePrefix="0" xfId="0">
      <alignment vertical="top"/>
    </xf>
    <xf numFmtId="1" fontId="6" fillId="4" borderId="1" applyAlignment="1" pivotButton="0" quotePrefix="0" xfId="0">
      <alignment vertical="top"/>
    </xf>
  </cellXfs>
  <cellStyles count="1">
    <cellStyle name="Normal" xfId="0" builtinId="0" hidden="0"/>
  </cellStyles>
  <dxfs count="4">
    <dxf>
      <font>
        <name val="Arial"/>
        <b val="1"/>
        <color rgb="008A1C1C"/>
      </font>
      <fill>
        <patternFill patternType="solid">
          <bgColor rgb="00FBE3E3"/>
        </patternFill>
      </fill>
    </dxf>
    <dxf>
      <font>
        <name val="Arial"/>
        <b val="1"/>
      </font>
    </dxf>
    <dxf>
      <font>
        <name val="Arial"/>
        <strike val="1"/>
        <color rgb="006B6B6B"/>
      </font>
    </dxf>
    <dxf>
      <font>
        <name val="Arial"/>
        <i val="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31"/>
  <sheetViews>
    <sheetView showGridLines="0" workbookViewId="0">
      <selection activeCell="A1" sqref="A1"/>
    </sheetView>
  </sheetViews>
  <sheetFormatPr baseColWidth="8" defaultRowHeight="15"/>
  <cols>
    <col width="120" customWidth="1" min="1" max="1"/>
  </cols>
  <sheetData>
    <row r="1">
      <c r="A1" s="1" t="inlineStr">
        <is>
          <t>EXAMPLE ONLY. All names, amounts, dates and references in this file are fictional.</t>
        </is>
      </c>
    </row>
    <row r="3">
      <c r="A3" s="2" t="inlineStr">
        <is>
          <t>LocalePM rent ledger template</t>
        </is>
      </c>
    </row>
    <row r="4">
      <c r="A4" s="3" t="inlineStr">
        <is>
          <t>Version 1.0, 2026-11-02. A standalone spreadsheet: it does not connect to LocalePM, to your bank or to anything else.</t>
        </is>
      </c>
    </row>
    <row r="5">
      <c r="A5" s="4" t="inlineStr">
        <is>
          <t>The rule</t>
        </is>
      </c>
    </row>
    <row r="6">
      <c r="A6" s="5" t="inlineStr">
        <is>
          <t>The rule</t>
        </is>
      </c>
    </row>
    <row r="7">
      <c r="A7" s="6" t="inlineStr">
        <is>
          <t>Only payments marked Confirmed reduce the confirmed outstanding balance.</t>
        </is>
      </c>
    </row>
    <row r="8">
      <c r="A8" s="7" t="inlineStr">
        <is>
          <t>A tenant's uploaded transfer proof is recorded as Reported. It is shown separately as awaiting check and never reduces the balance until you have matched it to your own bank record and changed its state to Confirmed.</t>
        </is>
      </c>
    </row>
    <row r="9">
      <c r="A9" s="4" t="inlineStr">
        <is>
          <t>How to use it</t>
        </is>
      </c>
    </row>
    <row r="10">
      <c r="A10" s="5" t="inlineStr">
        <is>
          <t>How to use it</t>
        </is>
      </c>
    </row>
    <row r="11">
      <c r="A11" s="7" t="inlineStr">
        <is>
          <t>1. Summary: choose the currency and type a property or unit label and a tenant label. One ledger holds one currency; use a separate copy of the file for a second currency. Nothing is converted or added across currencies.</t>
        </is>
      </c>
    </row>
    <row r="12">
      <c r="A12" s="7" t="inlineStr">
        <is>
          <t>2. Charges: one row for each amount owed (a month's rent, a deposit, a fee). Enter each charge once, with a unique Charge ID.</t>
        </is>
      </c>
    </row>
    <row r="13">
      <c r="A13" s="7" t="inlineStr">
        <is>
          <t>3. Payments: one row for each payment, linked to a charge by Charge ID. A split payment is two rows with the same Charge ID. One transfer that covers two charges is one row per charge, with the same bank reference.</t>
        </is>
      </c>
    </row>
    <row r="14">
      <c r="A14" s="7" t="inlineStr">
        <is>
          <t>4. Set the Confirmation state. Reported: the tenant says they paid or uploaded proof. Confirmed: you found the matching entry in your own bank record, and the date is the date it arrived there. Voided: the row was a mistake.</t>
        </is>
      </c>
    </row>
    <row r="15">
      <c r="A15" s="7" t="inlineStr">
        <is>
          <t>5. To correct a mistake, never delete the row or type over its amount. Set the wrong row to Voided, write the reason in Note, add a new row with the right details, and put each row's ID in the other's Related payment ID.</t>
        </is>
      </c>
    </row>
    <row r="16">
      <c r="A16" s="7" t="inlineStr">
        <is>
          <t>6. Read the Check column on both sheets. The Summary shows how many rows need attention; it should be 0 before you rely on the totals.</t>
        </is>
      </c>
    </row>
    <row r="17">
      <c r="A17" s="7" t="inlineStr">
        <is>
          <t>7. Type dates as YYYY-MM-DD. Cells always display dates in that form, so you can see how your spreadsheet read what you typed. Regional settings can change how typed dates are read, so check the displayed date.</t>
        </is>
      </c>
    </row>
    <row r="18">
      <c r="A18" s="4" t="inlineStr">
        <is>
          <t>Assumptions and limitations</t>
        </is>
      </c>
    </row>
    <row r="19">
      <c r="A19" s="5" t="inlineStr">
        <is>
          <t>Assumptions and limitations</t>
        </is>
      </c>
    </row>
    <row r="20">
      <c r="A20" s="7" t="inlineStr">
        <is>
          <t>The confirmed outstanding balance is amount due minus Confirmed payments for each charge. A negative balance is an overpayment (credit). Past due means the due date is before the Summary's as-of date and a balance remains; it is an arithmetic flag, not a legal status.</t>
        </is>
      </c>
    </row>
    <row r="21">
      <c r="A21" s="7" t="inlineStr">
        <is>
          <t>A credit stays on the charge it was paid against. It is not moved to other charges automatically. To use it against another charge, void the row and re-enter it as one row per charge, with a note.</t>
        </is>
      </c>
    </row>
    <row r="22">
      <c r="A22" s="7" t="inlineStr">
        <is>
          <t>Late fees, interest and deposit deductions are not calculated. Enter each as its own charge row.</t>
        </is>
      </c>
    </row>
    <row r="23">
      <c r="A23" s="7" t="inlineStr">
        <is>
          <t>Charges has 120 rows and Payments has 400. The totals only read those rows. For a longer history, start a new file and enter the balance carried forward as a charge of type Other.</t>
        </is>
      </c>
    </row>
    <row r="24">
      <c r="A24" s="7" t="inlineStr">
        <is>
          <t>Confirmed means you checked. The template cannot read a bank statement or verify a proof file, and it does not generate receipts.</t>
        </is>
      </c>
    </row>
    <row r="25">
      <c r="A25" s="7" t="inlineStr">
        <is>
          <t>The formulas use functions common to Excel, Google Sheets and LibreOffice. Do not sort the Charges or Payments sheets by one column alone; sort whole rows only, or leave them in order.</t>
        </is>
      </c>
    </row>
    <row r="26">
      <c r="A26" s="4" t="inlineStr">
        <is>
          <t>Keep personal data to a minimum</t>
        </is>
      </c>
    </row>
    <row r="27">
      <c r="A27" s="5" t="inlineStr">
        <is>
          <t>Keep personal data to a minimum</t>
        </is>
      </c>
    </row>
    <row r="28">
      <c r="A28" s="7" t="inlineStr">
        <is>
          <t>Use a short tenant label such as T-01 or initials. Enter only the last 4 to 6 characters of a bank reference. Never enter bank account or card numbers, passwords, online-banking credentials or identity document numbers. Keep proof files elsewhere and enter only their file name or link. Share only the file for the tenancy it concerns.</t>
        </is>
      </c>
    </row>
    <row r="29">
      <c r="A29" s="4" t="inlineStr">
        <is>
          <t>Not advice</t>
        </is>
      </c>
    </row>
    <row r="30">
      <c r="A30" s="5" t="inlineStr">
        <is>
          <t>Not advice</t>
        </is>
      </c>
    </row>
    <row r="31">
      <c r="A31" s="7" t="inlineStr">
        <is>
          <t>This is a recordkeeping aid. It is not legal, tax or accounting advice, and it does not make a record compliant with any particular country's or region's rules. Requirements for rent receipts, deposits and record retention vary by jurisdiction; check them separately.</t>
        </is>
      </c>
    </row>
  </sheetData>
  <printOptions gridLines="0"/>
  <pageMargins left="0.75" right="0.75" top="1" bottom="1" header="0.5" footer="0.5"/>
  <pageSetup orientation="portrait" paperSize="9" fitToHeight="0" fitToWidth="1"/>
  <headerFooter>
    <oddHeader>&amp;C&amp;B&amp;16EXAMPLE - FICTIONAL DATA - NOT A REAL TENANCY</oddHeader>
    <oddFooter>&amp;CLocalePM rent ledger template - localepm.com/resources/rent-ledger-template -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52" customWidth="1" min="1" max="1"/>
    <col width="28" customWidth="1" min="2" max="2"/>
    <col width="64" customWidth="1" min="3" max="3"/>
  </cols>
  <sheetData>
    <row r="1">
      <c r="A1" s="8" t="inlineStr">
        <is>
          <t>Rent ledger: setup and summary (EXAMPLE, fictional data)</t>
        </is>
      </c>
    </row>
    <row r="2">
      <c r="A2" s="9" t="inlineStr">
        <is>
          <t>Rule: only payments marked Confirmed reduce the confirmed outstanding balance.</t>
        </is>
      </c>
    </row>
    <row r="3">
      <c r="A3" s="10" t="inlineStr">
        <is>
          <t>Yellow cells are for you to fill in. Grey cells are formulas: do not type in them.</t>
        </is>
      </c>
    </row>
    <row r="4">
      <c r="A4" s="9" t="inlineStr">
        <is>
          <t>Property or unit</t>
        </is>
      </c>
      <c r="B4" s="11" t="inlineStr">
        <is>
          <t>Sample Court, Unit 2 (fictional)</t>
        </is>
      </c>
    </row>
    <row r="5">
      <c r="A5" s="9" t="inlineStr">
        <is>
          <t>Tenant label (initials or an ID, not a full name)</t>
        </is>
      </c>
      <c r="B5" s="11" t="inlineStr">
        <is>
          <t>T-EX1 (fictional tenant)</t>
        </is>
      </c>
    </row>
    <row r="6">
      <c r="A6" s="9" t="inlineStr">
        <is>
          <t>Ledger currency (one per ledger)</t>
        </is>
      </c>
      <c r="B6" s="11" t="inlineStr">
        <is>
          <t>EUR</t>
        </is>
      </c>
      <c r="C6" s="12" t="str">
        <f>IF(B6="","Choose the currency first. Nothing is added across currencies.","")</f>
        <v/>
      </c>
    </row>
    <row r="7">
      <c r="A7" s="9" t="inlineStr">
        <is>
          <t>Balances as of (YYYY-MM-DD; leave blank for today)</t>
        </is>
      </c>
      <c r="B7" s="13" t="n">
        <v>46315</v>
      </c>
    </row>
    <row r="8">
      <c r="A8" s="9" t="inlineStr">
        <is>
          <t>As-of date in use</t>
        </is>
      </c>
      <c r="B8" s="14">
        <f>IF(B7="",TODAY(),B7)</f>
        <v>46315</v>
      </c>
    </row>
    <row r="10">
      <c r="A10" s="15" t="inlineStr">
        <is>
          <t>Summary</t>
        </is>
      </c>
      <c r="B10" s="15" t="str">
        <f>"Amount ("&amp;IF($B$6="","choose currency",$B$6)&amp;")"</f>
        <v>Amount (EUR)</v>
      </c>
      <c r="C10" s="15" t="inlineStr">
        <is>
          <t>What it means</t>
        </is>
      </c>
    </row>
    <row r="11">
      <c r="A11" s="16" t="inlineStr">
        <is>
          <t>Total charged</t>
        </is>
      </c>
      <c r="B11" s="17">
        <f>SUM(Charges!$F$5:$F$124)</f>
        <v>6000</v>
      </c>
      <c r="C11" s="18" t="inlineStr">
        <is>
          <t>Sum of Amount due on the Charges sheet.</t>
        </is>
      </c>
    </row>
    <row r="12">
      <c r="A12" s="16" t="inlineStr">
        <is>
          <t>Confirmed received, applied to charges</t>
        </is>
      </c>
      <c r="B12" s="17">
        <f>SUM(Charges!$G$5:$G$124)</f>
        <v>4950</v>
      </c>
      <c r="C12" s="18" t="inlineStr">
        <is>
          <t>Payments in state Confirmed that point at a charge on the Charges sheet.</t>
        </is>
      </c>
    </row>
    <row r="13">
      <c r="A13" s="16" t="inlineStr">
        <is>
          <t>Confirmed outstanding (charges with a balance)</t>
        </is>
      </c>
      <c r="B13" s="17">
        <f>SUMIF(Charges!$I$5:$I$124,"&gt;0")</f>
        <v>1100</v>
      </c>
      <c r="C13" s="18" t="inlineStr">
        <is>
          <t>Amount still owed on charges that are not fully covered by Confirmed payments.</t>
        </is>
      </c>
    </row>
    <row r="14">
      <c r="A14" s="16" t="inlineStr">
        <is>
          <t>of which past due on the as-of date</t>
        </is>
      </c>
      <c r="B14" s="17">
        <f>SUMIFS(Charges!$I$5:$I$124,Charges!$I$5:$I$124,"&gt;0",Charges!$E$5:$E$124,"&lt;"&amp;$B$8)</f>
        <v>1100</v>
      </c>
      <c r="C14" s="18" t="inlineStr">
        <is>
          <t>Part of the outstanding amount whose due date is before the as-of date.</t>
        </is>
      </c>
    </row>
    <row r="15">
      <c r="A15" s="16" t="inlineStr">
        <is>
          <t>Overpayment credit</t>
        </is>
      </c>
      <c r="B15" s="17">
        <f>-SUMIF(Charges!$I$5:$I$124,"&lt;0")</f>
        <v>50</v>
      </c>
      <c r="C15" s="18" t="inlineStr">
        <is>
          <t>Confirmed payments above the amount due on a charge.</t>
        </is>
      </c>
    </row>
    <row r="16">
      <c r="A16" s="16" t="inlineStr">
        <is>
          <t>Net confirmed balance (charged minus confirmed)</t>
        </is>
      </c>
      <c r="B16" s="17">
        <f>ROUND(B11-B12,2)</f>
        <v>1050</v>
      </c>
      <c r="C16" s="18" t="inlineStr">
        <is>
          <t>Outstanding minus credit. Positive means the tenant owes you; negative means you hold a credit.</t>
        </is>
      </c>
    </row>
    <row r="17">
      <c r="A17" s="16" t="inlineStr">
        <is>
          <t>Reported, awaiting check (not counted above)</t>
        </is>
      </c>
      <c r="B17" s="17">
        <f>SUM(Charges!$H$5:$H$124)</f>
        <v>1000</v>
      </c>
      <c r="C17" s="18" t="inlineStr">
        <is>
          <t>Tenant-reported payments you have not yet matched to your bank. They do not reduce any balance.</t>
        </is>
      </c>
    </row>
    <row r="18">
      <c r="A18" s="16" t="inlineStr">
        <is>
          <t>Confirmed but not matched to a charge</t>
        </is>
      </c>
      <c r="B18" s="17">
        <f>SUMIFS(Payments!$K$5:$K$404,Payments!$M$5:$M$404,"no")</f>
        <v>0</v>
      </c>
      <c r="C18" s="18" t="inlineStr">
        <is>
          <t>Should be 0. If not, a Confirmed payment has a missing or unknown Charge ID and reduces nothing.</t>
        </is>
      </c>
    </row>
    <row r="19">
      <c r="A19" s="16" t="inlineStr">
        <is>
          <t>Rows to review (see Check columns)</t>
        </is>
      </c>
      <c r="B19" s="19">
        <f>SUMPRODUCT((LEN(Charges!$M$5:$M$124)&gt;0)*1)+SUMPRODUCT((LEN(Payments!$O$5:$O$404)&gt;0)*1)</f>
        <v>0</v>
      </c>
      <c r="C19" s="18" t="inlineStr">
        <is>
          <t>Should be 0 before you rely on the totals.</t>
        </is>
      </c>
    </row>
  </sheetData>
  <conditionalFormatting sqref="B18:B19">
    <cfRule type="cellIs" priority="1" operator="notEqual" dxfId="0">
      <formula>0</formula>
    </cfRule>
  </conditionalFormatting>
  <dataValidations count="2">
    <dataValidation sqref="B6" showDropDown="0" showInputMessage="1" showErrorMessage="1" allowBlank="1" errorTitle="Currency" error="Pick a currency from the list, or type a three-letter currency code." promptTitle="One currency per ledger" prompt="Use a separate copy of this file for each currency." type="list" errorStyle="warning">
      <formula1>"EUR,USD,GBP,CAD,AUD,NZD,CHF,SEK,NOK,DKK,PLN,CZK,HUF,RON,JPY,ZAR,NGN,KES,INR,AED,SGD,MXN,BRL"</formula1>
    </dataValidation>
    <dataValidation sqref="B7" showDropDown="0" showInputMessage="1" showErrorMessage="1" allowBlank="1" errorTitle="Date" error="Enter a date as YYYY-MM-DD, for example 2026-11-02." promptTitle="Date" prompt="Type YYYY-MM-DD, for example 2026-11-02." type="date" operator="greaterThanOrEqual">
      <formula1>DATE(2000,1,1)</formula1>
    </dataValidation>
  </dataValidations>
  <printOptions gridLines="0"/>
  <pageMargins left="0.75" right="0.75" top="1" bottom="1" header="0.5" footer="0.5"/>
  <pageSetup orientation="portrait" paperSize="9" fitToHeight="0" fitToWidth="1"/>
  <headerFooter>
    <oddHeader>&amp;C&amp;B&amp;16EXAMPLE - FICTIONAL DATA - NOT A REAL TENANCY</oddHeader>
    <oddFooter>&amp;CLocalePM rent ledger template - localepm.com/resources/rent-ledger-template -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M1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2" customWidth="1" min="4" max="4"/>
    <col width="14" customWidth="1" min="5" max="5"/>
    <col width="14" customWidth="1" min="6" max="6"/>
    <col width="14" customWidth="1" min="7" max="7"/>
    <col width="14" customWidth="1" min="8" max="8"/>
    <col width="16" customWidth="1" min="9" max="9"/>
    <col width="20" customWidth="1" min="10" max="10"/>
    <col width="14" customWidth="1" min="11" max="11"/>
    <col width="30" customWidth="1" min="12" max="12"/>
    <col width="34" customWidth="1" min="13" max="13"/>
  </cols>
  <sheetData>
    <row r="1">
      <c r="A1" s="8" t="inlineStr">
        <is>
          <t>Charges: what is owed (EXAMPLE, fictional data)</t>
        </is>
      </c>
    </row>
    <row r="2">
      <c r="A2" s="9" t="inlineStr">
        <is>
          <t>Rule: only payments marked Confirmed reduce the confirmed outstanding balance.</t>
        </is>
      </c>
    </row>
    <row r="3">
      <c r="A3" s="10" t="inlineStr">
        <is>
          <t>A tenant's uploaded transfer proof is Reported: it is shown as awaiting check and never reduces the balance until you have matched it to your own bank record.</t>
        </is>
      </c>
    </row>
    <row r="4" ht="44" customHeight="1">
      <c r="A4" s="15" t="inlineStr">
        <is>
          <t>Charge ID</t>
        </is>
      </c>
      <c r="B4" s="15" t="inlineStr">
        <is>
          <t>Period start (YYYY-MM-DD)</t>
        </is>
      </c>
      <c r="C4" s="15" t="inlineStr">
        <is>
          <t>Period end (YYYY-MM-DD)</t>
        </is>
      </c>
      <c r="D4" s="15" t="inlineStr">
        <is>
          <t>Charge type</t>
        </is>
      </c>
      <c r="E4" s="15" t="inlineStr">
        <is>
          <t>Due date (YYYY-MM-DD)</t>
        </is>
      </c>
      <c r="F4" s="15" t="str">
        <f>"Amount due ("&amp;IF(Summary!$B$6="","choose currency on Summary",Summary!$B$6)&amp;")"</f>
        <v>Amount due (EUR)</v>
      </c>
      <c r="G4" s="15" t="str">
        <f>"Confirmed received ("&amp;IF(Summary!$B$6="","choose currency on Summary",Summary!$B$6)&amp;")"</f>
        <v>Confirmed received (EUR)</v>
      </c>
      <c r="H4" s="15" t="str">
        <f>"Reported, awaiting check ("&amp;IF(Summary!$B$6="","choose currency on Summary",Summary!$B$6)&amp;")"</f>
        <v>Reported, awaiting check (EUR)</v>
      </c>
      <c r="I4" s="15" t="str">
        <f>"Confirmed outstanding balance ("&amp;IF(Summary!$B$6="","choose currency on Summary",Summary!$B$6)&amp;")"</f>
        <v>Confirmed outstanding balance (EUR)</v>
      </c>
      <c r="J4" s="15" t="inlineStr">
        <is>
          <t>Status</t>
        </is>
      </c>
      <c r="K4" s="15" t="str">
        <f>"Cumulative balance ("&amp;IF(Summary!$B$6="","choose currency on Summary",Summary!$B$6)&amp;")"</f>
        <v>Cumulative balance (EUR)</v>
      </c>
      <c r="L4" s="15" t="inlineStr">
        <is>
          <t>Notes</t>
        </is>
      </c>
      <c r="M4" s="15" t="inlineStr">
        <is>
          <t>Check</t>
        </is>
      </c>
    </row>
    <row r="5">
      <c r="A5" s="20" t="inlineStr">
        <is>
          <t>C-2026-05</t>
        </is>
      </c>
      <c r="B5" s="21" t="n">
        <v>46143</v>
      </c>
      <c r="C5" s="21" t="n">
        <v>46173</v>
      </c>
      <c r="D5" s="20" t="inlineStr">
        <is>
          <t>Rent</t>
        </is>
      </c>
      <c r="E5" s="21" t="n">
        <v>46143</v>
      </c>
      <c r="F5" s="22" t="n">
        <v>1000</v>
      </c>
      <c r="G5" s="23">
        <f>IF($A5="","",ROUND(SUMIFS(Payments!$K$5:$K$404,Payments!$B$5:$B$404,$A5),2))</f>
        <v>1000</v>
      </c>
      <c r="H5" s="23">
        <f>IF($A5="","",ROUND(SUMIFS(Payments!$L$5:$L$404,Payments!$B$5:$B$404,$A5),2))</f>
        <v>0</v>
      </c>
      <c r="I5" s="23">
        <f>IF($A5="","",ROUND(IF(ISNUMBER($F5),$F5,0)-$G5,2))</f>
        <v>0</v>
      </c>
      <c r="J5" s="24" t="str">
        <f>IF($A5="","",IF(NOT(ISNUMBER($F5)),"Enter amount due",IF($I5=0,"Paid in full",IF($I5&lt;0,"Overpaid (credit)",IF($G5&gt;0,"Partly paid","Unpaid")&amp;IF(AND(ISNUMBER($E5),$E5&lt;Summary!$B$8)," - past due","")))))</f>
        <v>Paid in full</v>
      </c>
      <c r="K5" s="23">
        <f>IF($A5="","",ROUND(SUM($I$5:$I5),2))</f>
        <v>0</v>
      </c>
      <c r="L5" s="20" t="inlineStr">
        <is>
          <t>Monthly rent, due on the 1st</t>
        </is>
      </c>
      <c r="M5" s="24" t="str">
        <f>IF(COUNTA($A5:$F5)=0,"",IF($A5="","Add a charge ID",IF(COUNTIF($A$5:$A$124,$A5)&gt;1,"Duplicate charge ID",IF(NOT(ISNUMBER($E5)),"Enter the due date as YYYY-MM-DD",IF(NOT(ISNUMBER($F5)),"Enter the amount due",IF(AND(ISNUMBER($B5),ISNUMBER($C5),$C5&lt;$B5),"Period end is before period start",""))))))</f>
        <v/>
      </c>
    </row>
    <row r="6">
      <c r="A6" s="20" t="inlineStr">
        <is>
          <t>C-2026-06</t>
        </is>
      </c>
      <c r="B6" s="21" t="n">
        <v>46174</v>
      </c>
      <c r="C6" s="21" t="n">
        <v>46203</v>
      </c>
      <c r="D6" s="20" t="inlineStr">
        <is>
          <t>Rent</t>
        </is>
      </c>
      <c r="E6" s="21" t="n">
        <v>46174</v>
      </c>
      <c r="F6" s="22" t="n">
        <v>1000</v>
      </c>
      <c r="G6" s="23">
        <f>IF($A6="","",ROUND(SUMIFS(Payments!$K$5:$K$404,Payments!$B$5:$B$404,$A6),2))</f>
        <v>1000</v>
      </c>
      <c r="H6" s="23">
        <f>IF($A6="","",ROUND(SUMIFS(Payments!$L$5:$L$404,Payments!$B$5:$B$404,$A6),2))</f>
        <v>0</v>
      </c>
      <c r="I6" s="23">
        <f>IF($A6="","",ROUND(IF(ISNUMBER($F6),$F6,0)-$G6,2))</f>
        <v>0</v>
      </c>
      <c r="J6" s="24" t="str">
        <f>IF($A6="","",IF(NOT(ISNUMBER($F6)),"Enter amount due",IF($I6=0,"Paid in full",IF($I6&lt;0,"Overpaid (credit)",IF($G6&gt;0,"Partly paid","Unpaid")&amp;IF(AND(ISNUMBER($E6),$E6&lt;Summary!$B$8)," - past due","")))))</f>
        <v>Paid in full</v>
      </c>
      <c r="K6" s="23">
        <f>IF($A6="","",ROUND(SUM($I$5:$I6),2))</f>
        <v>0</v>
      </c>
      <c r="L6" s="20" t="inlineStr">
        <is>
          <t>Monthly rent, due on the 1st</t>
        </is>
      </c>
      <c r="M6" s="24" t="str">
        <f>IF(COUNTA($A6:$F6)=0,"",IF($A6="","Add a charge ID",IF(COUNTIF($A$5:$A$124,$A6)&gt;1,"Duplicate charge ID",IF(NOT(ISNUMBER($E6)),"Enter the due date as YYYY-MM-DD",IF(NOT(ISNUMBER($F6)),"Enter the amount due",IF(AND(ISNUMBER($B6),ISNUMBER($C6),$C6&lt;$B6),"Period end is before period start",""))))))</f>
        <v/>
      </c>
    </row>
    <row r="7">
      <c r="A7" s="20" t="inlineStr">
        <is>
          <t>C-2026-07</t>
        </is>
      </c>
      <c r="B7" s="21" t="n">
        <v>46204</v>
      </c>
      <c r="C7" s="21" t="n">
        <v>46234</v>
      </c>
      <c r="D7" s="20" t="inlineStr">
        <is>
          <t>Rent</t>
        </is>
      </c>
      <c r="E7" s="21" t="n">
        <v>46204</v>
      </c>
      <c r="F7" s="22" t="n">
        <v>1000</v>
      </c>
      <c r="G7" s="23">
        <f>IF($A7="","",ROUND(SUMIFS(Payments!$K$5:$K$404,Payments!$B$5:$B$404,$A7),2))</f>
        <v>1000</v>
      </c>
      <c r="H7" s="23">
        <f>IF($A7="","",ROUND(SUMIFS(Payments!$L$5:$L$404,Payments!$B$5:$B$404,$A7),2))</f>
        <v>0</v>
      </c>
      <c r="I7" s="23">
        <f>IF($A7="","",ROUND(IF(ISNUMBER($F7),$F7,0)-$G7,2))</f>
        <v>0</v>
      </c>
      <c r="J7" s="24" t="str">
        <f>IF($A7="","",IF(NOT(ISNUMBER($F7)),"Enter amount due",IF($I7=0,"Paid in full",IF($I7&lt;0,"Overpaid (credit)",IF($G7&gt;0,"Partly paid","Unpaid")&amp;IF(AND(ISNUMBER($E7),$E7&lt;Summary!$B$8)," - past due","")))))</f>
        <v>Paid in full</v>
      </c>
      <c r="K7" s="23">
        <f>IF($A7="","",ROUND(SUM($I$5:$I7),2))</f>
        <v>0</v>
      </c>
      <c r="L7" s="20" t="inlineStr">
        <is>
          <t>Monthly rent, due on the 1st</t>
        </is>
      </c>
      <c r="M7" s="24" t="str">
        <f>IF(COUNTA($A7:$F7)=0,"",IF($A7="","Add a charge ID",IF(COUNTIF($A$5:$A$124,$A7)&gt;1,"Duplicate charge ID",IF(NOT(ISNUMBER($E7)),"Enter the due date as YYYY-MM-DD",IF(NOT(ISNUMBER($F7)),"Enter the amount due",IF(AND(ISNUMBER($B7),ISNUMBER($C7),$C7&lt;$B7),"Period end is before period start",""))))))</f>
        <v/>
      </c>
    </row>
    <row r="8">
      <c r="A8" s="20" t="inlineStr">
        <is>
          <t>C-2026-08</t>
        </is>
      </c>
      <c r="B8" s="21" t="n">
        <v>46235</v>
      </c>
      <c r="C8" s="21" t="n">
        <v>46265</v>
      </c>
      <c r="D8" s="20" t="inlineStr">
        <is>
          <t>Rent</t>
        </is>
      </c>
      <c r="E8" s="21" t="n">
        <v>46235</v>
      </c>
      <c r="F8" s="22" t="n">
        <v>1000</v>
      </c>
      <c r="G8" s="23">
        <f>IF($A8="","",ROUND(SUMIFS(Payments!$K$5:$K$404,Payments!$B$5:$B$404,$A8),2))</f>
        <v>900</v>
      </c>
      <c r="H8" s="23">
        <f>IF($A8="","",ROUND(SUMIFS(Payments!$L$5:$L$404,Payments!$B$5:$B$404,$A8),2))</f>
        <v>0</v>
      </c>
      <c r="I8" s="23">
        <f>IF($A8="","",ROUND(IF(ISNUMBER($F8),$F8,0)-$G8,2))</f>
        <v>100</v>
      </c>
      <c r="J8" s="24" t="str">
        <f>IF($A8="","",IF(NOT(ISNUMBER($F8)),"Enter amount due",IF($I8=0,"Paid in full",IF($I8&lt;0,"Overpaid (credit)",IF($G8&gt;0,"Partly paid","Unpaid")&amp;IF(AND(ISNUMBER($E8),$E8&lt;Summary!$B$8)," - past due","")))))</f>
        <v>Partly paid - past due</v>
      </c>
      <c r="K8" s="23">
        <f>IF($A8="","",ROUND(SUM($I$5:$I8),2))</f>
        <v>100</v>
      </c>
      <c r="L8" s="20" t="inlineStr">
        <is>
          <t>Monthly rent, due on the 1st</t>
        </is>
      </c>
      <c r="M8" s="24" t="str">
        <f>IF(COUNTA($A8:$F8)=0,"",IF($A8="","Add a charge ID",IF(COUNTIF($A$5:$A$124,$A8)&gt;1,"Duplicate charge ID",IF(NOT(ISNUMBER($E8)),"Enter the due date as YYYY-MM-DD",IF(NOT(ISNUMBER($F8)),"Enter the amount due",IF(AND(ISNUMBER($B8),ISNUMBER($C8),$C8&lt;$B8),"Period end is before period start",""))))))</f>
        <v/>
      </c>
    </row>
    <row r="9">
      <c r="A9" s="20" t="inlineStr">
        <is>
          <t>C-2026-09</t>
        </is>
      </c>
      <c r="B9" s="21" t="n">
        <v>46266</v>
      </c>
      <c r="C9" s="21" t="n">
        <v>46295</v>
      </c>
      <c r="D9" s="20" t="inlineStr">
        <is>
          <t>Rent</t>
        </is>
      </c>
      <c r="E9" s="21" t="n">
        <v>46266</v>
      </c>
      <c r="F9" s="22" t="n">
        <v>1000</v>
      </c>
      <c r="G9" s="23">
        <f>IF($A9="","",ROUND(SUMIFS(Payments!$K$5:$K$404,Payments!$B$5:$B$404,$A9),2))</f>
        <v>1050</v>
      </c>
      <c r="H9" s="23">
        <f>IF($A9="","",ROUND(SUMIFS(Payments!$L$5:$L$404,Payments!$B$5:$B$404,$A9),2))</f>
        <v>0</v>
      </c>
      <c r="I9" s="23">
        <f>IF($A9="","",ROUND(IF(ISNUMBER($F9),$F9,0)-$G9,2))</f>
        <v>-50</v>
      </c>
      <c r="J9" s="24" t="str">
        <f>IF($A9="","",IF(NOT(ISNUMBER($F9)),"Enter amount due",IF($I9=0,"Paid in full",IF($I9&lt;0,"Overpaid (credit)",IF($G9&gt;0,"Partly paid","Unpaid")&amp;IF(AND(ISNUMBER($E9),$E9&lt;Summary!$B$8)," - past due","")))))</f>
        <v>Overpaid (credit)</v>
      </c>
      <c r="K9" s="23">
        <f>IF($A9="","",ROUND(SUM($I$5:$I9),2))</f>
        <v>50</v>
      </c>
      <c r="L9" s="20" t="inlineStr">
        <is>
          <t>Monthly rent, due on the 1st</t>
        </is>
      </c>
      <c r="M9" s="24" t="str">
        <f>IF(COUNTA($A9:$F9)=0,"",IF($A9="","Add a charge ID",IF(COUNTIF($A$5:$A$124,$A9)&gt;1,"Duplicate charge ID",IF(NOT(ISNUMBER($E9)),"Enter the due date as YYYY-MM-DD",IF(NOT(ISNUMBER($F9)),"Enter the amount due",IF(AND(ISNUMBER($B9),ISNUMBER($C9),$C9&lt;$B9),"Period end is before period start",""))))))</f>
        <v/>
      </c>
    </row>
    <row r="10">
      <c r="A10" s="20" t="inlineStr">
        <is>
          <t>C-2026-10</t>
        </is>
      </c>
      <c r="B10" s="21" t="n">
        <v>46296</v>
      </c>
      <c r="C10" s="21" t="n">
        <v>46326</v>
      </c>
      <c r="D10" s="20" t="inlineStr">
        <is>
          <t>Rent</t>
        </is>
      </c>
      <c r="E10" s="21" t="n">
        <v>46296</v>
      </c>
      <c r="F10" s="22" t="n">
        <v>1000</v>
      </c>
      <c r="G10" s="23">
        <f>IF($A10="","",ROUND(SUMIFS(Payments!$K$5:$K$404,Payments!$B$5:$B$404,$A10),2))</f>
        <v>0</v>
      </c>
      <c r="H10" s="23">
        <f>IF($A10="","",ROUND(SUMIFS(Payments!$L$5:$L$404,Payments!$B$5:$B$404,$A10),2))</f>
        <v>1000</v>
      </c>
      <c r="I10" s="23">
        <f>IF($A10="","",ROUND(IF(ISNUMBER($F10),$F10,0)-$G10,2))</f>
        <v>1000</v>
      </c>
      <c r="J10" s="24" t="str">
        <f>IF($A10="","",IF(NOT(ISNUMBER($F10)),"Enter amount due",IF($I10=0,"Paid in full",IF($I10&lt;0,"Overpaid (credit)",IF($G10&gt;0,"Partly paid","Unpaid")&amp;IF(AND(ISNUMBER($E10),$E10&lt;Summary!$B$8)," - past due","")))))</f>
        <v>Unpaid - past due</v>
      </c>
      <c r="K10" s="23">
        <f>IF($A10="","",ROUND(SUM($I$5:$I10),2))</f>
        <v>1050</v>
      </c>
      <c r="L10" s="20" t="inlineStr">
        <is>
          <t>Monthly rent, due on the 1st</t>
        </is>
      </c>
      <c r="M10" s="24" t="str">
        <f>IF(COUNTA($A10:$F10)=0,"",IF($A10="","Add a charge ID",IF(COUNTIF($A$5:$A$124,$A10)&gt;1,"Duplicate charge ID",IF(NOT(ISNUMBER($E10)),"Enter the due date as YYYY-MM-DD",IF(NOT(ISNUMBER($F10)),"Enter the amount due",IF(AND(ISNUMBER($B10),ISNUMBER($C10),$C10&lt;$B10),"Period end is before period start",""))))))</f>
        <v/>
      </c>
    </row>
    <row r="11">
      <c r="A11" s="20" t="n"/>
      <c r="B11" s="21" t="n"/>
      <c r="C11" s="21" t="n"/>
      <c r="D11" s="20" t="n"/>
      <c r="E11" s="21" t="n"/>
      <c r="F11" s="22" t="n"/>
      <c r="G11" s="23" t="str">
        <f>IF($A11="","",ROUND(SUMIFS(Payments!$K$5:$K$404,Payments!$B$5:$B$404,$A11),2))</f>
        <v/>
      </c>
      <c r="H11" s="23" t="str">
        <f>IF($A11="","",ROUND(SUMIFS(Payments!$L$5:$L$404,Payments!$B$5:$B$404,$A11),2))</f>
        <v/>
      </c>
      <c r="I11" s="23" t="str">
        <f>IF($A11="","",ROUND(IF(ISNUMBER($F11),$F11,0)-$G11,2))</f>
        <v/>
      </c>
      <c r="J11" s="24" t="str">
        <f>IF($A11="","",IF(NOT(ISNUMBER($F11)),"Enter amount due",IF($I11=0,"Paid in full",IF($I11&lt;0,"Overpaid (credit)",IF($G11&gt;0,"Partly paid","Unpaid")&amp;IF(AND(ISNUMBER($E11),$E11&lt;Summary!$B$8)," - past due","")))))</f>
        <v/>
      </c>
      <c r="K11" s="23" t="str">
        <f>IF($A11="","",ROUND(SUM($I$5:$I11),2))</f>
        <v/>
      </c>
      <c r="L11" s="20" t="n"/>
      <c r="M11" s="24" t="str">
        <f>IF(COUNTA($A11:$F11)=0,"",IF($A11="","Add a charge ID",IF(COUNTIF($A$5:$A$124,$A11)&gt;1,"Duplicate charge ID",IF(NOT(ISNUMBER($E11)),"Enter the due date as YYYY-MM-DD",IF(NOT(ISNUMBER($F11)),"Enter the amount due",IF(AND(ISNUMBER($B11),ISNUMBER($C11),$C11&lt;$B11),"Period end is before period start",""))))))</f>
        <v/>
      </c>
    </row>
    <row r="12">
      <c r="A12" s="20" t="n"/>
      <c r="B12" s="21" t="n"/>
      <c r="C12" s="21" t="n"/>
      <c r="D12" s="20" t="n"/>
      <c r="E12" s="21" t="n"/>
      <c r="F12" s="22" t="n"/>
      <c r="G12" s="23" t="str">
        <f>IF($A12="","",ROUND(SUMIFS(Payments!$K$5:$K$404,Payments!$B$5:$B$404,$A12),2))</f>
        <v/>
      </c>
      <c r="H12" s="23" t="str">
        <f>IF($A12="","",ROUND(SUMIFS(Payments!$L$5:$L$404,Payments!$B$5:$B$404,$A12),2))</f>
        <v/>
      </c>
      <c r="I12" s="23" t="str">
        <f>IF($A12="","",ROUND(IF(ISNUMBER($F12),$F12,0)-$G12,2))</f>
        <v/>
      </c>
      <c r="J12" s="24" t="str">
        <f>IF($A12="","",IF(NOT(ISNUMBER($F12)),"Enter amount due",IF($I12=0,"Paid in full",IF($I12&lt;0,"Overpaid (credit)",IF($G12&gt;0,"Partly paid","Unpaid")&amp;IF(AND(ISNUMBER($E12),$E12&lt;Summary!$B$8)," - past due","")))))</f>
        <v/>
      </c>
      <c r="K12" s="23" t="str">
        <f>IF($A12="","",ROUND(SUM($I$5:$I12),2))</f>
        <v/>
      </c>
      <c r="L12" s="20" t="n"/>
      <c r="M12" s="24" t="str">
        <f>IF(COUNTA($A12:$F12)=0,"",IF($A12="","Add a charge ID",IF(COUNTIF($A$5:$A$124,$A12)&gt;1,"Duplicate charge ID",IF(NOT(ISNUMBER($E12)),"Enter the due date as YYYY-MM-DD",IF(NOT(ISNUMBER($F12)),"Enter the amount due",IF(AND(ISNUMBER($B12),ISNUMBER($C12),$C12&lt;$B12),"Period end is before period start",""))))))</f>
        <v/>
      </c>
    </row>
    <row r="13">
      <c r="A13" s="20" t="n"/>
      <c r="B13" s="21" t="n"/>
      <c r="C13" s="21" t="n"/>
      <c r="D13" s="20" t="n"/>
      <c r="E13" s="21" t="n"/>
      <c r="F13" s="22" t="n"/>
      <c r="G13" s="23" t="str">
        <f>IF($A13="","",ROUND(SUMIFS(Payments!$K$5:$K$404,Payments!$B$5:$B$404,$A13),2))</f>
        <v/>
      </c>
      <c r="H13" s="23" t="str">
        <f>IF($A13="","",ROUND(SUMIFS(Payments!$L$5:$L$404,Payments!$B$5:$B$404,$A13),2))</f>
        <v/>
      </c>
      <c r="I13" s="23" t="str">
        <f>IF($A13="","",ROUND(IF(ISNUMBER($F13),$F13,0)-$G13,2))</f>
        <v/>
      </c>
      <c r="J13" s="24" t="str">
        <f>IF($A13="","",IF(NOT(ISNUMBER($F13)),"Enter amount due",IF($I13=0,"Paid in full",IF($I13&lt;0,"Overpaid (credit)",IF($G13&gt;0,"Partly paid","Unpaid")&amp;IF(AND(ISNUMBER($E13),$E13&lt;Summary!$B$8)," - past due","")))))</f>
        <v/>
      </c>
      <c r="K13" s="23" t="str">
        <f>IF($A13="","",ROUND(SUM($I$5:$I13),2))</f>
        <v/>
      </c>
      <c r="L13" s="20" t="n"/>
      <c r="M13" s="24" t="str">
        <f>IF(COUNTA($A13:$F13)=0,"",IF($A13="","Add a charge ID",IF(COUNTIF($A$5:$A$124,$A13)&gt;1,"Duplicate charge ID",IF(NOT(ISNUMBER($E13)),"Enter the due date as YYYY-MM-DD",IF(NOT(ISNUMBER($F13)),"Enter the amount due",IF(AND(ISNUMBER($B13),ISNUMBER($C13),$C13&lt;$B13),"Period end is before period start",""))))))</f>
        <v/>
      </c>
    </row>
    <row r="14">
      <c r="A14" s="20" t="n"/>
      <c r="B14" s="21" t="n"/>
      <c r="C14" s="21" t="n"/>
      <c r="D14" s="20" t="n"/>
      <c r="E14" s="21" t="n"/>
      <c r="F14" s="22" t="n"/>
      <c r="G14" s="23" t="str">
        <f>IF($A14="","",ROUND(SUMIFS(Payments!$K$5:$K$404,Payments!$B$5:$B$404,$A14),2))</f>
        <v/>
      </c>
      <c r="H14" s="23" t="str">
        <f>IF($A14="","",ROUND(SUMIFS(Payments!$L$5:$L$404,Payments!$B$5:$B$404,$A14),2))</f>
        <v/>
      </c>
      <c r="I14" s="23" t="str">
        <f>IF($A14="","",ROUND(IF(ISNUMBER($F14),$F14,0)-$G14,2))</f>
        <v/>
      </c>
      <c r="J14" s="24" t="str">
        <f>IF($A14="","",IF(NOT(ISNUMBER($F14)),"Enter amount due",IF($I14=0,"Paid in full",IF($I14&lt;0,"Overpaid (credit)",IF($G14&gt;0,"Partly paid","Unpaid")&amp;IF(AND(ISNUMBER($E14),$E14&lt;Summary!$B$8)," - past due","")))))</f>
        <v/>
      </c>
      <c r="K14" s="23" t="str">
        <f>IF($A14="","",ROUND(SUM($I$5:$I14),2))</f>
        <v/>
      </c>
      <c r="L14" s="20" t="n"/>
      <c r="M14" s="24" t="str">
        <f>IF(COUNTA($A14:$F14)=0,"",IF($A14="","Add a charge ID",IF(COUNTIF($A$5:$A$124,$A14)&gt;1,"Duplicate charge ID",IF(NOT(ISNUMBER($E14)),"Enter the due date as YYYY-MM-DD",IF(NOT(ISNUMBER($F14)),"Enter the amount due",IF(AND(ISNUMBER($B14),ISNUMBER($C14),$C14&lt;$B14),"Period end is before period start",""))))))</f>
        <v/>
      </c>
    </row>
    <row r="15">
      <c r="A15" s="20" t="n"/>
      <c r="B15" s="21" t="n"/>
      <c r="C15" s="21" t="n"/>
      <c r="D15" s="20" t="n"/>
      <c r="E15" s="21" t="n"/>
      <c r="F15" s="22" t="n"/>
      <c r="G15" s="23" t="str">
        <f>IF($A15="","",ROUND(SUMIFS(Payments!$K$5:$K$404,Payments!$B$5:$B$404,$A15),2))</f>
        <v/>
      </c>
      <c r="H15" s="23" t="str">
        <f>IF($A15="","",ROUND(SUMIFS(Payments!$L$5:$L$404,Payments!$B$5:$B$404,$A15),2))</f>
        <v/>
      </c>
      <c r="I15" s="23" t="str">
        <f>IF($A15="","",ROUND(IF(ISNUMBER($F15),$F15,0)-$G15,2))</f>
        <v/>
      </c>
      <c r="J15" s="24" t="str">
        <f>IF($A15="","",IF(NOT(ISNUMBER($F15)),"Enter amount due",IF($I15=0,"Paid in full",IF($I15&lt;0,"Overpaid (credit)",IF($G15&gt;0,"Partly paid","Unpaid")&amp;IF(AND(ISNUMBER($E15),$E15&lt;Summary!$B$8)," - past due","")))))</f>
        <v/>
      </c>
      <c r="K15" s="23" t="str">
        <f>IF($A15="","",ROUND(SUM($I$5:$I15),2))</f>
        <v/>
      </c>
      <c r="L15" s="20" t="n"/>
      <c r="M15" s="24" t="str">
        <f>IF(COUNTA($A15:$F15)=0,"",IF($A15="","Add a charge ID",IF(COUNTIF($A$5:$A$124,$A15)&gt;1,"Duplicate charge ID",IF(NOT(ISNUMBER($E15)),"Enter the due date as YYYY-MM-DD",IF(NOT(ISNUMBER($F15)),"Enter the amount due",IF(AND(ISNUMBER($B15),ISNUMBER($C15),$C15&lt;$B15),"Period end is before period start",""))))))</f>
        <v/>
      </c>
    </row>
    <row r="16">
      <c r="A16" s="20" t="n"/>
      <c r="B16" s="21" t="n"/>
      <c r="C16" s="21" t="n"/>
      <c r="D16" s="20" t="n"/>
      <c r="E16" s="21" t="n"/>
      <c r="F16" s="22" t="n"/>
      <c r="G16" s="23" t="str">
        <f>IF($A16="","",ROUND(SUMIFS(Payments!$K$5:$K$404,Payments!$B$5:$B$404,$A16),2))</f>
        <v/>
      </c>
      <c r="H16" s="23" t="str">
        <f>IF($A16="","",ROUND(SUMIFS(Payments!$L$5:$L$404,Payments!$B$5:$B$404,$A16),2))</f>
        <v/>
      </c>
      <c r="I16" s="23" t="str">
        <f>IF($A16="","",ROUND(IF(ISNUMBER($F16),$F16,0)-$G16,2))</f>
        <v/>
      </c>
      <c r="J16" s="24" t="str">
        <f>IF($A16="","",IF(NOT(ISNUMBER($F16)),"Enter amount due",IF($I16=0,"Paid in full",IF($I16&lt;0,"Overpaid (credit)",IF($G16&gt;0,"Partly paid","Unpaid")&amp;IF(AND(ISNUMBER($E16),$E16&lt;Summary!$B$8)," - past due","")))))</f>
        <v/>
      </c>
      <c r="K16" s="23" t="str">
        <f>IF($A16="","",ROUND(SUM($I$5:$I16),2))</f>
        <v/>
      </c>
      <c r="L16" s="20" t="n"/>
      <c r="M16" s="24" t="str">
        <f>IF(COUNTA($A16:$F16)=0,"",IF($A16="","Add a charge ID",IF(COUNTIF($A$5:$A$124,$A16)&gt;1,"Duplicate charge ID",IF(NOT(ISNUMBER($E16)),"Enter the due date as YYYY-MM-DD",IF(NOT(ISNUMBER($F16)),"Enter the amount due",IF(AND(ISNUMBER($B16),ISNUMBER($C16),$C16&lt;$B16),"Period end is before period start",""))))))</f>
        <v/>
      </c>
    </row>
    <row r="17">
      <c r="A17" s="20" t="n"/>
      <c r="B17" s="21" t="n"/>
      <c r="C17" s="21" t="n"/>
      <c r="D17" s="20" t="n"/>
      <c r="E17" s="21" t="n"/>
      <c r="F17" s="22" t="n"/>
      <c r="G17" s="23" t="str">
        <f>IF($A17="","",ROUND(SUMIFS(Payments!$K$5:$K$404,Payments!$B$5:$B$404,$A17),2))</f>
        <v/>
      </c>
      <c r="H17" s="23" t="str">
        <f>IF($A17="","",ROUND(SUMIFS(Payments!$L$5:$L$404,Payments!$B$5:$B$404,$A17),2))</f>
        <v/>
      </c>
      <c r="I17" s="23" t="str">
        <f>IF($A17="","",ROUND(IF(ISNUMBER($F17),$F17,0)-$G17,2))</f>
        <v/>
      </c>
      <c r="J17" s="24" t="str">
        <f>IF($A17="","",IF(NOT(ISNUMBER($F17)),"Enter amount due",IF($I17=0,"Paid in full",IF($I17&lt;0,"Overpaid (credit)",IF($G17&gt;0,"Partly paid","Unpaid")&amp;IF(AND(ISNUMBER($E17),$E17&lt;Summary!$B$8)," - past due","")))))</f>
        <v/>
      </c>
      <c r="K17" s="23" t="str">
        <f>IF($A17="","",ROUND(SUM($I$5:$I17),2))</f>
        <v/>
      </c>
      <c r="L17" s="20" t="n"/>
      <c r="M17" s="24" t="str">
        <f>IF(COUNTA($A17:$F17)=0,"",IF($A17="","Add a charge ID",IF(COUNTIF($A$5:$A$124,$A17)&gt;1,"Duplicate charge ID",IF(NOT(ISNUMBER($E17)),"Enter the due date as YYYY-MM-DD",IF(NOT(ISNUMBER($F17)),"Enter the amount due",IF(AND(ISNUMBER($B17),ISNUMBER($C17),$C17&lt;$B17),"Period end is before period start",""))))))</f>
        <v/>
      </c>
    </row>
    <row r="18">
      <c r="A18" s="20" t="n"/>
      <c r="B18" s="21" t="n"/>
      <c r="C18" s="21" t="n"/>
      <c r="D18" s="20" t="n"/>
      <c r="E18" s="21" t="n"/>
      <c r="F18" s="22" t="n"/>
      <c r="G18" s="23" t="str">
        <f>IF($A18="","",ROUND(SUMIFS(Payments!$K$5:$K$404,Payments!$B$5:$B$404,$A18),2))</f>
        <v/>
      </c>
      <c r="H18" s="23" t="str">
        <f>IF($A18="","",ROUND(SUMIFS(Payments!$L$5:$L$404,Payments!$B$5:$B$404,$A18),2))</f>
        <v/>
      </c>
      <c r="I18" s="23" t="str">
        <f>IF($A18="","",ROUND(IF(ISNUMBER($F18),$F18,0)-$G18,2))</f>
        <v/>
      </c>
      <c r="J18" s="24" t="str">
        <f>IF($A18="","",IF(NOT(ISNUMBER($F18)),"Enter amount due",IF($I18=0,"Paid in full",IF($I18&lt;0,"Overpaid (credit)",IF($G18&gt;0,"Partly paid","Unpaid")&amp;IF(AND(ISNUMBER($E18),$E18&lt;Summary!$B$8)," - past due","")))))</f>
        <v/>
      </c>
      <c r="K18" s="23" t="str">
        <f>IF($A18="","",ROUND(SUM($I$5:$I18),2))</f>
        <v/>
      </c>
      <c r="L18" s="20" t="n"/>
      <c r="M18" s="24" t="str">
        <f>IF(COUNTA($A18:$F18)=0,"",IF($A18="","Add a charge ID",IF(COUNTIF($A$5:$A$124,$A18)&gt;1,"Duplicate charge ID",IF(NOT(ISNUMBER($E18)),"Enter the due date as YYYY-MM-DD",IF(NOT(ISNUMBER($F18)),"Enter the amount due",IF(AND(ISNUMBER($B18),ISNUMBER($C18),$C18&lt;$B18),"Period end is before period start",""))))))</f>
        <v/>
      </c>
    </row>
    <row r="19">
      <c r="A19" s="20" t="n"/>
      <c r="B19" s="21" t="n"/>
      <c r="C19" s="21" t="n"/>
      <c r="D19" s="20" t="n"/>
      <c r="E19" s="21" t="n"/>
      <c r="F19" s="22" t="n"/>
      <c r="G19" s="23" t="str">
        <f>IF($A19="","",ROUND(SUMIFS(Payments!$K$5:$K$404,Payments!$B$5:$B$404,$A19),2))</f>
        <v/>
      </c>
      <c r="H19" s="23" t="str">
        <f>IF($A19="","",ROUND(SUMIFS(Payments!$L$5:$L$404,Payments!$B$5:$B$404,$A19),2))</f>
        <v/>
      </c>
      <c r="I19" s="23" t="str">
        <f>IF($A19="","",ROUND(IF(ISNUMBER($F19),$F19,0)-$G19,2))</f>
        <v/>
      </c>
      <c r="J19" s="24" t="str">
        <f>IF($A19="","",IF(NOT(ISNUMBER($F19)),"Enter amount due",IF($I19=0,"Paid in full",IF($I19&lt;0,"Overpaid (credit)",IF($G19&gt;0,"Partly paid","Unpaid")&amp;IF(AND(ISNUMBER($E19),$E19&lt;Summary!$B$8)," - past due","")))))</f>
        <v/>
      </c>
      <c r="K19" s="23" t="str">
        <f>IF($A19="","",ROUND(SUM($I$5:$I19),2))</f>
        <v/>
      </c>
      <c r="L19" s="20" t="n"/>
      <c r="M19" s="24" t="str">
        <f>IF(COUNTA($A19:$F19)=0,"",IF($A19="","Add a charge ID",IF(COUNTIF($A$5:$A$124,$A19)&gt;1,"Duplicate charge ID",IF(NOT(ISNUMBER($E19)),"Enter the due date as YYYY-MM-DD",IF(NOT(ISNUMBER($F19)),"Enter the amount due",IF(AND(ISNUMBER($B19),ISNUMBER($C19),$C19&lt;$B19),"Period end is before period start",""))))))</f>
        <v/>
      </c>
    </row>
    <row r="20">
      <c r="A20" s="20" t="n"/>
      <c r="B20" s="21" t="n"/>
      <c r="C20" s="21" t="n"/>
      <c r="D20" s="20" t="n"/>
      <c r="E20" s="21" t="n"/>
      <c r="F20" s="22" t="n"/>
      <c r="G20" s="23" t="str">
        <f>IF($A20="","",ROUND(SUMIFS(Payments!$K$5:$K$404,Payments!$B$5:$B$404,$A20),2))</f>
        <v/>
      </c>
      <c r="H20" s="23" t="str">
        <f>IF($A20="","",ROUND(SUMIFS(Payments!$L$5:$L$404,Payments!$B$5:$B$404,$A20),2))</f>
        <v/>
      </c>
      <c r="I20" s="23" t="str">
        <f>IF($A20="","",ROUND(IF(ISNUMBER($F20),$F20,0)-$G20,2))</f>
        <v/>
      </c>
      <c r="J20" s="24" t="str">
        <f>IF($A20="","",IF(NOT(ISNUMBER($F20)),"Enter amount due",IF($I20=0,"Paid in full",IF($I20&lt;0,"Overpaid (credit)",IF($G20&gt;0,"Partly paid","Unpaid")&amp;IF(AND(ISNUMBER($E20),$E20&lt;Summary!$B$8)," - past due","")))))</f>
        <v/>
      </c>
      <c r="K20" s="23" t="str">
        <f>IF($A20="","",ROUND(SUM($I$5:$I20),2))</f>
        <v/>
      </c>
      <c r="L20" s="20" t="n"/>
      <c r="M20" s="24" t="str">
        <f>IF(COUNTA($A20:$F20)=0,"",IF($A20="","Add a charge ID",IF(COUNTIF($A$5:$A$124,$A20)&gt;1,"Duplicate charge ID",IF(NOT(ISNUMBER($E20)),"Enter the due date as YYYY-MM-DD",IF(NOT(ISNUMBER($F20)),"Enter the amount due",IF(AND(ISNUMBER($B20),ISNUMBER($C20),$C20&lt;$B20),"Period end is before period start",""))))))</f>
        <v/>
      </c>
    </row>
    <row r="21">
      <c r="A21" s="20" t="n"/>
      <c r="B21" s="21" t="n"/>
      <c r="C21" s="21" t="n"/>
      <c r="D21" s="20" t="n"/>
      <c r="E21" s="21" t="n"/>
      <c r="F21" s="22" t="n"/>
      <c r="G21" s="23" t="str">
        <f>IF($A21="","",ROUND(SUMIFS(Payments!$K$5:$K$404,Payments!$B$5:$B$404,$A21),2))</f>
        <v/>
      </c>
      <c r="H21" s="23" t="str">
        <f>IF($A21="","",ROUND(SUMIFS(Payments!$L$5:$L$404,Payments!$B$5:$B$404,$A21),2))</f>
        <v/>
      </c>
      <c r="I21" s="23" t="str">
        <f>IF($A21="","",ROUND(IF(ISNUMBER($F21),$F21,0)-$G21,2))</f>
        <v/>
      </c>
      <c r="J21" s="24" t="str">
        <f>IF($A21="","",IF(NOT(ISNUMBER($F21)),"Enter amount due",IF($I21=0,"Paid in full",IF($I21&lt;0,"Overpaid (credit)",IF($G21&gt;0,"Partly paid","Unpaid")&amp;IF(AND(ISNUMBER($E21),$E21&lt;Summary!$B$8)," - past due","")))))</f>
        <v/>
      </c>
      <c r="K21" s="23" t="str">
        <f>IF($A21="","",ROUND(SUM($I$5:$I21),2))</f>
        <v/>
      </c>
      <c r="L21" s="20" t="n"/>
      <c r="M21" s="24" t="str">
        <f>IF(COUNTA($A21:$F21)=0,"",IF($A21="","Add a charge ID",IF(COUNTIF($A$5:$A$124,$A21)&gt;1,"Duplicate charge ID",IF(NOT(ISNUMBER($E21)),"Enter the due date as YYYY-MM-DD",IF(NOT(ISNUMBER($F21)),"Enter the amount due",IF(AND(ISNUMBER($B21),ISNUMBER($C21),$C21&lt;$B21),"Period end is before period start",""))))))</f>
        <v/>
      </c>
    </row>
    <row r="22">
      <c r="A22" s="20" t="n"/>
      <c r="B22" s="21" t="n"/>
      <c r="C22" s="21" t="n"/>
      <c r="D22" s="20" t="n"/>
      <c r="E22" s="21" t="n"/>
      <c r="F22" s="22" t="n"/>
      <c r="G22" s="23" t="str">
        <f>IF($A22="","",ROUND(SUMIFS(Payments!$K$5:$K$404,Payments!$B$5:$B$404,$A22),2))</f>
        <v/>
      </c>
      <c r="H22" s="23" t="str">
        <f>IF($A22="","",ROUND(SUMIFS(Payments!$L$5:$L$404,Payments!$B$5:$B$404,$A22),2))</f>
        <v/>
      </c>
      <c r="I22" s="23" t="str">
        <f>IF($A22="","",ROUND(IF(ISNUMBER($F22),$F22,0)-$G22,2))</f>
        <v/>
      </c>
      <c r="J22" s="24" t="str">
        <f>IF($A22="","",IF(NOT(ISNUMBER($F22)),"Enter amount due",IF($I22=0,"Paid in full",IF($I22&lt;0,"Overpaid (credit)",IF($G22&gt;0,"Partly paid","Unpaid")&amp;IF(AND(ISNUMBER($E22),$E22&lt;Summary!$B$8)," - past due","")))))</f>
        <v/>
      </c>
      <c r="K22" s="23" t="str">
        <f>IF($A22="","",ROUND(SUM($I$5:$I22),2))</f>
        <v/>
      </c>
      <c r="L22" s="20" t="n"/>
      <c r="M22" s="24" t="str">
        <f>IF(COUNTA($A22:$F22)=0,"",IF($A22="","Add a charge ID",IF(COUNTIF($A$5:$A$124,$A22)&gt;1,"Duplicate charge ID",IF(NOT(ISNUMBER($E22)),"Enter the due date as YYYY-MM-DD",IF(NOT(ISNUMBER($F22)),"Enter the amount due",IF(AND(ISNUMBER($B22),ISNUMBER($C22),$C22&lt;$B22),"Period end is before period start",""))))))</f>
        <v/>
      </c>
    </row>
    <row r="23">
      <c r="A23" s="20" t="n"/>
      <c r="B23" s="21" t="n"/>
      <c r="C23" s="21" t="n"/>
      <c r="D23" s="20" t="n"/>
      <c r="E23" s="21" t="n"/>
      <c r="F23" s="22" t="n"/>
      <c r="G23" s="23" t="str">
        <f>IF($A23="","",ROUND(SUMIFS(Payments!$K$5:$K$404,Payments!$B$5:$B$404,$A23),2))</f>
        <v/>
      </c>
      <c r="H23" s="23" t="str">
        <f>IF($A23="","",ROUND(SUMIFS(Payments!$L$5:$L$404,Payments!$B$5:$B$404,$A23),2))</f>
        <v/>
      </c>
      <c r="I23" s="23" t="str">
        <f>IF($A23="","",ROUND(IF(ISNUMBER($F23),$F23,0)-$G23,2))</f>
        <v/>
      </c>
      <c r="J23" s="24" t="str">
        <f>IF($A23="","",IF(NOT(ISNUMBER($F23)),"Enter amount due",IF($I23=0,"Paid in full",IF($I23&lt;0,"Overpaid (credit)",IF($G23&gt;0,"Partly paid","Unpaid")&amp;IF(AND(ISNUMBER($E23),$E23&lt;Summary!$B$8)," - past due","")))))</f>
        <v/>
      </c>
      <c r="K23" s="23" t="str">
        <f>IF($A23="","",ROUND(SUM($I$5:$I23),2))</f>
        <v/>
      </c>
      <c r="L23" s="20" t="n"/>
      <c r="M23" s="24" t="str">
        <f>IF(COUNTA($A23:$F23)=0,"",IF($A23="","Add a charge ID",IF(COUNTIF($A$5:$A$124,$A23)&gt;1,"Duplicate charge ID",IF(NOT(ISNUMBER($E23)),"Enter the due date as YYYY-MM-DD",IF(NOT(ISNUMBER($F23)),"Enter the amount due",IF(AND(ISNUMBER($B23),ISNUMBER($C23),$C23&lt;$B23),"Period end is before period start",""))))))</f>
        <v/>
      </c>
    </row>
    <row r="24">
      <c r="A24" s="20" t="n"/>
      <c r="B24" s="21" t="n"/>
      <c r="C24" s="21" t="n"/>
      <c r="D24" s="20" t="n"/>
      <c r="E24" s="21" t="n"/>
      <c r="F24" s="22" t="n"/>
      <c r="G24" s="23" t="str">
        <f>IF($A24="","",ROUND(SUMIFS(Payments!$K$5:$K$404,Payments!$B$5:$B$404,$A24),2))</f>
        <v/>
      </c>
      <c r="H24" s="23" t="str">
        <f>IF($A24="","",ROUND(SUMIFS(Payments!$L$5:$L$404,Payments!$B$5:$B$404,$A24),2))</f>
        <v/>
      </c>
      <c r="I24" s="23" t="str">
        <f>IF($A24="","",ROUND(IF(ISNUMBER($F24),$F24,0)-$G24,2))</f>
        <v/>
      </c>
      <c r="J24" s="24" t="str">
        <f>IF($A24="","",IF(NOT(ISNUMBER($F24)),"Enter amount due",IF($I24=0,"Paid in full",IF($I24&lt;0,"Overpaid (credit)",IF($G24&gt;0,"Partly paid","Unpaid")&amp;IF(AND(ISNUMBER($E24),$E24&lt;Summary!$B$8)," - past due","")))))</f>
        <v/>
      </c>
      <c r="K24" s="23" t="str">
        <f>IF($A24="","",ROUND(SUM($I$5:$I24),2))</f>
        <v/>
      </c>
      <c r="L24" s="20" t="n"/>
      <c r="M24" s="24" t="str">
        <f>IF(COUNTA($A24:$F24)=0,"",IF($A24="","Add a charge ID",IF(COUNTIF($A$5:$A$124,$A24)&gt;1,"Duplicate charge ID",IF(NOT(ISNUMBER($E24)),"Enter the due date as YYYY-MM-DD",IF(NOT(ISNUMBER($F24)),"Enter the amount due",IF(AND(ISNUMBER($B24),ISNUMBER($C24),$C24&lt;$B24),"Period end is before period start",""))))))</f>
        <v/>
      </c>
    </row>
    <row r="25">
      <c r="A25" s="20" t="n"/>
      <c r="B25" s="21" t="n"/>
      <c r="C25" s="21" t="n"/>
      <c r="D25" s="20" t="n"/>
      <c r="E25" s="21" t="n"/>
      <c r="F25" s="22" t="n"/>
      <c r="G25" s="23" t="str">
        <f>IF($A25="","",ROUND(SUMIFS(Payments!$K$5:$K$404,Payments!$B$5:$B$404,$A25),2))</f>
        <v/>
      </c>
      <c r="H25" s="23" t="str">
        <f>IF($A25="","",ROUND(SUMIFS(Payments!$L$5:$L$404,Payments!$B$5:$B$404,$A25),2))</f>
        <v/>
      </c>
      <c r="I25" s="23" t="str">
        <f>IF($A25="","",ROUND(IF(ISNUMBER($F25),$F25,0)-$G25,2))</f>
        <v/>
      </c>
      <c r="J25" s="24" t="str">
        <f>IF($A25="","",IF(NOT(ISNUMBER($F25)),"Enter amount due",IF($I25=0,"Paid in full",IF($I25&lt;0,"Overpaid (credit)",IF($G25&gt;0,"Partly paid","Unpaid")&amp;IF(AND(ISNUMBER($E25),$E25&lt;Summary!$B$8)," - past due","")))))</f>
        <v/>
      </c>
      <c r="K25" s="23" t="str">
        <f>IF($A25="","",ROUND(SUM($I$5:$I25),2))</f>
        <v/>
      </c>
      <c r="L25" s="20" t="n"/>
      <c r="M25" s="24" t="str">
        <f>IF(COUNTA($A25:$F25)=0,"",IF($A25="","Add a charge ID",IF(COUNTIF($A$5:$A$124,$A25)&gt;1,"Duplicate charge ID",IF(NOT(ISNUMBER($E25)),"Enter the due date as YYYY-MM-DD",IF(NOT(ISNUMBER($F25)),"Enter the amount due",IF(AND(ISNUMBER($B25),ISNUMBER($C25),$C25&lt;$B25),"Period end is before period start",""))))))</f>
        <v/>
      </c>
    </row>
    <row r="26">
      <c r="A26" s="20" t="n"/>
      <c r="B26" s="21" t="n"/>
      <c r="C26" s="21" t="n"/>
      <c r="D26" s="20" t="n"/>
      <c r="E26" s="21" t="n"/>
      <c r="F26" s="22" t="n"/>
      <c r="G26" s="23" t="str">
        <f>IF($A26="","",ROUND(SUMIFS(Payments!$K$5:$K$404,Payments!$B$5:$B$404,$A26),2))</f>
        <v/>
      </c>
      <c r="H26" s="23" t="str">
        <f>IF($A26="","",ROUND(SUMIFS(Payments!$L$5:$L$404,Payments!$B$5:$B$404,$A26),2))</f>
        <v/>
      </c>
      <c r="I26" s="23" t="str">
        <f>IF($A26="","",ROUND(IF(ISNUMBER($F26),$F26,0)-$G26,2))</f>
        <v/>
      </c>
      <c r="J26" s="24" t="str">
        <f>IF($A26="","",IF(NOT(ISNUMBER($F26)),"Enter amount due",IF($I26=0,"Paid in full",IF($I26&lt;0,"Overpaid (credit)",IF($G26&gt;0,"Partly paid","Unpaid")&amp;IF(AND(ISNUMBER($E26),$E26&lt;Summary!$B$8)," - past due","")))))</f>
        <v/>
      </c>
      <c r="K26" s="23" t="str">
        <f>IF($A26="","",ROUND(SUM($I$5:$I26),2))</f>
        <v/>
      </c>
      <c r="L26" s="20" t="n"/>
      <c r="M26" s="24" t="str">
        <f>IF(COUNTA($A26:$F26)=0,"",IF($A26="","Add a charge ID",IF(COUNTIF($A$5:$A$124,$A26)&gt;1,"Duplicate charge ID",IF(NOT(ISNUMBER($E26)),"Enter the due date as YYYY-MM-DD",IF(NOT(ISNUMBER($F26)),"Enter the amount due",IF(AND(ISNUMBER($B26),ISNUMBER($C26),$C26&lt;$B26),"Period end is before period start",""))))))</f>
        <v/>
      </c>
    </row>
    <row r="27">
      <c r="A27" s="20" t="n"/>
      <c r="B27" s="21" t="n"/>
      <c r="C27" s="21" t="n"/>
      <c r="D27" s="20" t="n"/>
      <c r="E27" s="21" t="n"/>
      <c r="F27" s="22" t="n"/>
      <c r="G27" s="23" t="str">
        <f>IF($A27="","",ROUND(SUMIFS(Payments!$K$5:$K$404,Payments!$B$5:$B$404,$A27),2))</f>
        <v/>
      </c>
      <c r="H27" s="23" t="str">
        <f>IF($A27="","",ROUND(SUMIFS(Payments!$L$5:$L$404,Payments!$B$5:$B$404,$A27),2))</f>
        <v/>
      </c>
      <c r="I27" s="23" t="str">
        <f>IF($A27="","",ROUND(IF(ISNUMBER($F27),$F27,0)-$G27,2))</f>
        <v/>
      </c>
      <c r="J27" s="24" t="str">
        <f>IF($A27="","",IF(NOT(ISNUMBER($F27)),"Enter amount due",IF($I27=0,"Paid in full",IF($I27&lt;0,"Overpaid (credit)",IF($G27&gt;0,"Partly paid","Unpaid")&amp;IF(AND(ISNUMBER($E27),$E27&lt;Summary!$B$8)," - past due","")))))</f>
        <v/>
      </c>
      <c r="K27" s="23" t="str">
        <f>IF($A27="","",ROUND(SUM($I$5:$I27),2))</f>
        <v/>
      </c>
      <c r="L27" s="20" t="n"/>
      <c r="M27" s="24" t="str">
        <f>IF(COUNTA($A27:$F27)=0,"",IF($A27="","Add a charge ID",IF(COUNTIF($A$5:$A$124,$A27)&gt;1,"Duplicate charge ID",IF(NOT(ISNUMBER($E27)),"Enter the due date as YYYY-MM-DD",IF(NOT(ISNUMBER($F27)),"Enter the amount due",IF(AND(ISNUMBER($B27),ISNUMBER($C27),$C27&lt;$B27),"Period end is before period start",""))))))</f>
        <v/>
      </c>
    </row>
    <row r="28">
      <c r="A28" s="20" t="n"/>
      <c r="B28" s="21" t="n"/>
      <c r="C28" s="21" t="n"/>
      <c r="D28" s="20" t="n"/>
      <c r="E28" s="21" t="n"/>
      <c r="F28" s="22" t="n"/>
      <c r="G28" s="23" t="str">
        <f>IF($A28="","",ROUND(SUMIFS(Payments!$K$5:$K$404,Payments!$B$5:$B$404,$A28),2))</f>
        <v/>
      </c>
      <c r="H28" s="23" t="str">
        <f>IF($A28="","",ROUND(SUMIFS(Payments!$L$5:$L$404,Payments!$B$5:$B$404,$A28),2))</f>
        <v/>
      </c>
      <c r="I28" s="23" t="str">
        <f>IF($A28="","",ROUND(IF(ISNUMBER($F28),$F28,0)-$G28,2))</f>
        <v/>
      </c>
      <c r="J28" s="24" t="str">
        <f>IF($A28="","",IF(NOT(ISNUMBER($F28)),"Enter amount due",IF($I28=0,"Paid in full",IF($I28&lt;0,"Overpaid (credit)",IF($G28&gt;0,"Partly paid","Unpaid")&amp;IF(AND(ISNUMBER($E28),$E28&lt;Summary!$B$8)," - past due","")))))</f>
        <v/>
      </c>
      <c r="K28" s="23" t="str">
        <f>IF($A28="","",ROUND(SUM($I$5:$I28),2))</f>
        <v/>
      </c>
      <c r="L28" s="20" t="n"/>
      <c r="M28" s="24" t="str">
        <f>IF(COUNTA($A28:$F28)=0,"",IF($A28="","Add a charge ID",IF(COUNTIF($A$5:$A$124,$A28)&gt;1,"Duplicate charge ID",IF(NOT(ISNUMBER($E28)),"Enter the due date as YYYY-MM-DD",IF(NOT(ISNUMBER($F28)),"Enter the amount due",IF(AND(ISNUMBER($B28),ISNUMBER($C28),$C28&lt;$B28),"Period end is before period start",""))))))</f>
        <v/>
      </c>
    </row>
    <row r="29">
      <c r="A29" s="20" t="n"/>
      <c r="B29" s="21" t="n"/>
      <c r="C29" s="21" t="n"/>
      <c r="D29" s="20" t="n"/>
      <c r="E29" s="21" t="n"/>
      <c r="F29" s="22" t="n"/>
      <c r="G29" s="23" t="str">
        <f>IF($A29="","",ROUND(SUMIFS(Payments!$K$5:$K$404,Payments!$B$5:$B$404,$A29),2))</f>
        <v/>
      </c>
      <c r="H29" s="23" t="str">
        <f>IF($A29="","",ROUND(SUMIFS(Payments!$L$5:$L$404,Payments!$B$5:$B$404,$A29),2))</f>
        <v/>
      </c>
      <c r="I29" s="23" t="str">
        <f>IF($A29="","",ROUND(IF(ISNUMBER($F29),$F29,0)-$G29,2))</f>
        <v/>
      </c>
      <c r="J29" s="24" t="str">
        <f>IF($A29="","",IF(NOT(ISNUMBER($F29)),"Enter amount due",IF($I29=0,"Paid in full",IF($I29&lt;0,"Overpaid (credit)",IF($G29&gt;0,"Partly paid","Unpaid")&amp;IF(AND(ISNUMBER($E29),$E29&lt;Summary!$B$8)," - past due","")))))</f>
        <v/>
      </c>
      <c r="K29" s="23" t="str">
        <f>IF($A29="","",ROUND(SUM($I$5:$I29),2))</f>
        <v/>
      </c>
      <c r="L29" s="20" t="n"/>
      <c r="M29" s="24" t="str">
        <f>IF(COUNTA($A29:$F29)=0,"",IF($A29="","Add a charge ID",IF(COUNTIF($A$5:$A$124,$A29)&gt;1,"Duplicate charge ID",IF(NOT(ISNUMBER($E29)),"Enter the due date as YYYY-MM-DD",IF(NOT(ISNUMBER($F29)),"Enter the amount due",IF(AND(ISNUMBER($B29),ISNUMBER($C29),$C29&lt;$B29),"Period end is before period start",""))))))</f>
        <v/>
      </c>
    </row>
    <row r="30">
      <c r="A30" s="20" t="n"/>
      <c r="B30" s="21" t="n"/>
      <c r="C30" s="21" t="n"/>
      <c r="D30" s="20" t="n"/>
      <c r="E30" s="21" t="n"/>
      <c r="F30" s="22" t="n"/>
      <c r="G30" s="23" t="str">
        <f>IF($A30="","",ROUND(SUMIFS(Payments!$K$5:$K$404,Payments!$B$5:$B$404,$A30),2))</f>
        <v/>
      </c>
      <c r="H30" s="23" t="str">
        <f>IF($A30="","",ROUND(SUMIFS(Payments!$L$5:$L$404,Payments!$B$5:$B$404,$A30),2))</f>
        <v/>
      </c>
      <c r="I30" s="23" t="str">
        <f>IF($A30="","",ROUND(IF(ISNUMBER($F30),$F30,0)-$G30,2))</f>
        <v/>
      </c>
      <c r="J30" s="24" t="str">
        <f>IF($A30="","",IF(NOT(ISNUMBER($F30)),"Enter amount due",IF($I30=0,"Paid in full",IF($I30&lt;0,"Overpaid (credit)",IF($G30&gt;0,"Partly paid","Unpaid")&amp;IF(AND(ISNUMBER($E30),$E30&lt;Summary!$B$8)," - past due","")))))</f>
        <v/>
      </c>
      <c r="K30" s="23" t="str">
        <f>IF($A30="","",ROUND(SUM($I$5:$I30),2))</f>
        <v/>
      </c>
      <c r="L30" s="20" t="n"/>
      <c r="M30" s="24" t="str">
        <f>IF(COUNTA($A30:$F30)=0,"",IF($A30="","Add a charge ID",IF(COUNTIF($A$5:$A$124,$A30)&gt;1,"Duplicate charge ID",IF(NOT(ISNUMBER($E30)),"Enter the due date as YYYY-MM-DD",IF(NOT(ISNUMBER($F30)),"Enter the amount due",IF(AND(ISNUMBER($B30),ISNUMBER($C30),$C30&lt;$B30),"Period end is before period start",""))))))</f>
        <v/>
      </c>
    </row>
    <row r="31">
      <c r="A31" s="20" t="n"/>
      <c r="B31" s="21" t="n"/>
      <c r="C31" s="21" t="n"/>
      <c r="D31" s="20" t="n"/>
      <c r="E31" s="21" t="n"/>
      <c r="F31" s="22" t="n"/>
      <c r="G31" s="23" t="str">
        <f>IF($A31="","",ROUND(SUMIFS(Payments!$K$5:$K$404,Payments!$B$5:$B$404,$A31),2))</f>
        <v/>
      </c>
      <c r="H31" s="23" t="str">
        <f>IF($A31="","",ROUND(SUMIFS(Payments!$L$5:$L$404,Payments!$B$5:$B$404,$A31),2))</f>
        <v/>
      </c>
      <c r="I31" s="23" t="str">
        <f>IF($A31="","",ROUND(IF(ISNUMBER($F31),$F31,0)-$G31,2))</f>
        <v/>
      </c>
      <c r="J31" s="24" t="str">
        <f>IF($A31="","",IF(NOT(ISNUMBER($F31)),"Enter amount due",IF($I31=0,"Paid in full",IF($I31&lt;0,"Overpaid (credit)",IF($G31&gt;0,"Partly paid","Unpaid")&amp;IF(AND(ISNUMBER($E31),$E31&lt;Summary!$B$8)," - past due","")))))</f>
        <v/>
      </c>
      <c r="K31" s="23" t="str">
        <f>IF($A31="","",ROUND(SUM($I$5:$I31),2))</f>
        <v/>
      </c>
      <c r="L31" s="20" t="n"/>
      <c r="M31" s="24" t="str">
        <f>IF(COUNTA($A31:$F31)=0,"",IF($A31="","Add a charge ID",IF(COUNTIF($A$5:$A$124,$A31)&gt;1,"Duplicate charge ID",IF(NOT(ISNUMBER($E31)),"Enter the due date as YYYY-MM-DD",IF(NOT(ISNUMBER($F31)),"Enter the amount due",IF(AND(ISNUMBER($B31),ISNUMBER($C31),$C31&lt;$B31),"Period end is before period start",""))))))</f>
        <v/>
      </c>
    </row>
    <row r="32">
      <c r="A32" s="20" t="n"/>
      <c r="B32" s="21" t="n"/>
      <c r="C32" s="21" t="n"/>
      <c r="D32" s="20" t="n"/>
      <c r="E32" s="21" t="n"/>
      <c r="F32" s="22" t="n"/>
      <c r="G32" s="23" t="str">
        <f>IF($A32="","",ROUND(SUMIFS(Payments!$K$5:$K$404,Payments!$B$5:$B$404,$A32),2))</f>
        <v/>
      </c>
      <c r="H32" s="23" t="str">
        <f>IF($A32="","",ROUND(SUMIFS(Payments!$L$5:$L$404,Payments!$B$5:$B$404,$A32),2))</f>
        <v/>
      </c>
      <c r="I32" s="23" t="str">
        <f>IF($A32="","",ROUND(IF(ISNUMBER($F32),$F32,0)-$G32,2))</f>
        <v/>
      </c>
      <c r="J32" s="24" t="str">
        <f>IF($A32="","",IF(NOT(ISNUMBER($F32)),"Enter amount due",IF($I32=0,"Paid in full",IF($I32&lt;0,"Overpaid (credit)",IF($G32&gt;0,"Partly paid","Unpaid")&amp;IF(AND(ISNUMBER($E32),$E32&lt;Summary!$B$8)," - past due","")))))</f>
        <v/>
      </c>
      <c r="K32" s="23" t="str">
        <f>IF($A32="","",ROUND(SUM($I$5:$I32),2))</f>
        <v/>
      </c>
      <c r="L32" s="20" t="n"/>
      <c r="M32" s="24" t="str">
        <f>IF(COUNTA($A32:$F32)=0,"",IF($A32="","Add a charge ID",IF(COUNTIF($A$5:$A$124,$A32)&gt;1,"Duplicate charge ID",IF(NOT(ISNUMBER($E32)),"Enter the due date as YYYY-MM-DD",IF(NOT(ISNUMBER($F32)),"Enter the amount due",IF(AND(ISNUMBER($B32),ISNUMBER($C32),$C32&lt;$B32),"Period end is before period start",""))))))</f>
        <v/>
      </c>
    </row>
    <row r="33">
      <c r="A33" s="20" t="n"/>
      <c r="B33" s="21" t="n"/>
      <c r="C33" s="21" t="n"/>
      <c r="D33" s="20" t="n"/>
      <c r="E33" s="21" t="n"/>
      <c r="F33" s="22" t="n"/>
      <c r="G33" s="23" t="str">
        <f>IF($A33="","",ROUND(SUMIFS(Payments!$K$5:$K$404,Payments!$B$5:$B$404,$A33),2))</f>
        <v/>
      </c>
      <c r="H33" s="23" t="str">
        <f>IF($A33="","",ROUND(SUMIFS(Payments!$L$5:$L$404,Payments!$B$5:$B$404,$A33),2))</f>
        <v/>
      </c>
      <c r="I33" s="23" t="str">
        <f>IF($A33="","",ROUND(IF(ISNUMBER($F33),$F33,0)-$G33,2))</f>
        <v/>
      </c>
      <c r="J33" s="24" t="str">
        <f>IF($A33="","",IF(NOT(ISNUMBER($F33)),"Enter amount due",IF($I33=0,"Paid in full",IF($I33&lt;0,"Overpaid (credit)",IF($G33&gt;0,"Partly paid","Unpaid")&amp;IF(AND(ISNUMBER($E33),$E33&lt;Summary!$B$8)," - past due","")))))</f>
        <v/>
      </c>
      <c r="K33" s="23" t="str">
        <f>IF($A33="","",ROUND(SUM($I$5:$I33),2))</f>
        <v/>
      </c>
      <c r="L33" s="20" t="n"/>
      <c r="M33" s="24" t="str">
        <f>IF(COUNTA($A33:$F33)=0,"",IF($A33="","Add a charge ID",IF(COUNTIF($A$5:$A$124,$A33)&gt;1,"Duplicate charge ID",IF(NOT(ISNUMBER($E33)),"Enter the due date as YYYY-MM-DD",IF(NOT(ISNUMBER($F33)),"Enter the amount due",IF(AND(ISNUMBER($B33),ISNUMBER($C33),$C33&lt;$B33),"Period end is before period start",""))))))</f>
        <v/>
      </c>
    </row>
    <row r="34">
      <c r="A34" s="20" t="n"/>
      <c r="B34" s="21" t="n"/>
      <c r="C34" s="21" t="n"/>
      <c r="D34" s="20" t="n"/>
      <c r="E34" s="21" t="n"/>
      <c r="F34" s="22" t="n"/>
      <c r="G34" s="23" t="str">
        <f>IF($A34="","",ROUND(SUMIFS(Payments!$K$5:$K$404,Payments!$B$5:$B$404,$A34),2))</f>
        <v/>
      </c>
      <c r="H34" s="23" t="str">
        <f>IF($A34="","",ROUND(SUMIFS(Payments!$L$5:$L$404,Payments!$B$5:$B$404,$A34),2))</f>
        <v/>
      </c>
      <c r="I34" s="23" t="str">
        <f>IF($A34="","",ROUND(IF(ISNUMBER($F34),$F34,0)-$G34,2))</f>
        <v/>
      </c>
      <c r="J34" s="24" t="str">
        <f>IF($A34="","",IF(NOT(ISNUMBER($F34)),"Enter amount due",IF($I34=0,"Paid in full",IF($I34&lt;0,"Overpaid (credit)",IF($G34&gt;0,"Partly paid","Unpaid")&amp;IF(AND(ISNUMBER($E34),$E34&lt;Summary!$B$8)," - past due","")))))</f>
        <v/>
      </c>
      <c r="K34" s="23" t="str">
        <f>IF($A34="","",ROUND(SUM($I$5:$I34),2))</f>
        <v/>
      </c>
      <c r="L34" s="20" t="n"/>
      <c r="M34" s="24" t="str">
        <f>IF(COUNTA($A34:$F34)=0,"",IF($A34="","Add a charge ID",IF(COUNTIF($A$5:$A$124,$A34)&gt;1,"Duplicate charge ID",IF(NOT(ISNUMBER($E34)),"Enter the due date as YYYY-MM-DD",IF(NOT(ISNUMBER($F34)),"Enter the amount due",IF(AND(ISNUMBER($B34),ISNUMBER($C34),$C34&lt;$B34),"Period end is before period start",""))))))</f>
        <v/>
      </c>
    </row>
    <row r="35">
      <c r="A35" s="20" t="n"/>
      <c r="B35" s="21" t="n"/>
      <c r="C35" s="21" t="n"/>
      <c r="D35" s="20" t="n"/>
      <c r="E35" s="21" t="n"/>
      <c r="F35" s="22" t="n"/>
      <c r="G35" s="23" t="str">
        <f>IF($A35="","",ROUND(SUMIFS(Payments!$K$5:$K$404,Payments!$B$5:$B$404,$A35),2))</f>
        <v/>
      </c>
      <c r="H35" s="23" t="str">
        <f>IF($A35="","",ROUND(SUMIFS(Payments!$L$5:$L$404,Payments!$B$5:$B$404,$A35),2))</f>
        <v/>
      </c>
      <c r="I35" s="23" t="str">
        <f>IF($A35="","",ROUND(IF(ISNUMBER($F35),$F35,0)-$G35,2))</f>
        <v/>
      </c>
      <c r="J35" s="24" t="str">
        <f>IF($A35="","",IF(NOT(ISNUMBER($F35)),"Enter amount due",IF($I35=0,"Paid in full",IF($I35&lt;0,"Overpaid (credit)",IF($G35&gt;0,"Partly paid","Unpaid")&amp;IF(AND(ISNUMBER($E35),$E35&lt;Summary!$B$8)," - past due","")))))</f>
        <v/>
      </c>
      <c r="K35" s="23" t="str">
        <f>IF($A35="","",ROUND(SUM($I$5:$I35),2))</f>
        <v/>
      </c>
      <c r="L35" s="20" t="n"/>
      <c r="M35" s="24" t="str">
        <f>IF(COUNTA($A35:$F35)=0,"",IF($A35="","Add a charge ID",IF(COUNTIF($A$5:$A$124,$A35)&gt;1,"Duplicate charge ID",IF(NOT(ISNUMBER($E35)),"Enter the due date as YYYY-MM-DD",IF(NOT(ISNUMBER($F35)),"Enter the amount due",IF(AND(ISNUMBER($B35),ISNUMBER($C35),$C35&lt;$B35),"Period end is before period start",""))))))</f>
        <v/>
      </c>
    </row>
    <row r="36">
      <c r="A36" s="20" t="n"/>
      <c r="B36" s="21" t="n"/>
      <c r="C36" s="21" t="n"/>
      <c r="D36" s="20" t="n"/>
      <c r="E36" s="21" t="n"/>
      <c r="F36" s="22" t="n"/>
      <c r="G36" s="23" t="str">
        <f>IF($A36="","",ROUND(SUMIFS(Payments!$K$5:$K$404,Payments!$B$5:$B$404,$A36),2))</f>
        <v/>
      </c>
      <c r="H36" s="23" t="str">
        <f>IF($A36="","",ROUND(SUMIFS(Payments!$L$5:$L$404,Payments!$B$5:$B$404,$A36),2))</f>
        <v/>
      </c>
      <c r="I36" s="23" t="str">
        <f>IF($A36="","",ROUND(IF(ISNUMBER($F36),$F36,0)-$G36,2))</f>
        <v/>
      </c>
      <c r="J36" s="24" t="str">
        <f>IF($A36="","",IF(NOT(ISNUMBER($F36)),"Enter amount due",IF($I36=0,"Paid in full",IF($I36&lt;0,"Overpaid (credit)",IF($G36&gt;0,"Partly paid","Unpaid")&amp;IF(AND(ISNUMBER($E36),$E36&lt;Summary!$B$8)," - past due","")))))</f>
        <v/>
      </c>
      <c r="K36" s="23" t="str">
        <f>IF($A36="","",ROUND(SUM($I$5:$I36),2))</f>
        <v/>
      </c>
      <c r="L36" s="20" t="n"/>
      <c r="M36" s="24" t="str">
        <f>IF(COUNTA($A36:$F36)=0,"",IF($A36="","Add a charge ID",IF(COUNTIF($A$5:$A$124,$A36)&gt;1,"Duplicate charge ID",IF(NOT(ISNUMBER($E36)),"Enter the due date as YYYY-MM-DD",IF(NOT(ISNUMBER($F36)),"Enter the amount due",IF(AND(ISNUMBER($B36),ISNUMBER($C36),$C36&lt;$B36),"Period end is before period start",""))))))</f>
        <v/>
      </c>
    </row>
    <row r="37">
      <c r="A37" s="20" t="n"/>
      <c r="B37" s="21" t="n"/>
      <c r="C37" s="21" t="n"/>
      <c r="D37" s="20" t="n"/>
      <c r="E37" s="21" t="n"/>
      <c r="F37" s="22" t="n"/>
      <c r="G37" s="23" t="str">
        <f>IF($A37="","",ROUND(SUMIFS(Payments!$K$5:$K$404,Payments!$B$5:$B$404,$A37),2))</f>
        <v/>
      </c>
      <c r="H37" s="23" t="str">
        <f>IF($A37="","",ROUND(SUMIFS(Payments!$L$5:$L$404,Payments!$B$5:$B$404,$A37),2))</f>
        <v/>
      </c>
      <c r="I37" s="23" t="str">
        <f>IF($A37="","",ROUND(IF(ISNUMBER($F37),$F37,0)-$G37,2))</f>
        <v/>
      </c>
      <c r="J37" s="24" t="str">
        <f>IF($A37="","",IF(NOT(ISNUMBER($F37)),"Enter amount due",IF($I37=0,"Paid in full",IF($I37&lt;0,"Overpaid (credit)",IF($G37&gt;0,"Partly paid","Unpaid")&amp;IF(AND(ISNUMBER($E37),$E37&lt;Summary!$B$8)," - past due","")))))</f>
        <v/>
      </c>
      <c r="K37" s="23" t="str">
        <f>IF($A37="","",ROUND(SUM($I$5:$I37),2))</f>
        <v/>
      </c>
      <c r="L37" s="20" t="n"/>
      <c r="M37" s="24" t="str">
        <f>IF(COUNTA($A37:$F37)=0,"",IF($A37="","Add a charge ID",IF(COUNTIF($A$5:$A$124,$A37)&gt;1,"Duplicate charge ID",IF(NOT(ISNUMBER($E37)),"Enter the due date as YYYY-MM-DD",IF(NOT(ISNUMBER($F37)),"Enter the amount due",IF(AND(ISNUMBER($B37),ISNUMBER($C37),$C37&lt;$B37),"Period end is before period start",""))))))</f>
        <v/>
      </c>
    </row>
    <row r="38">
      <c r="A38" s="20" t="n"/>
      <c r="B38" s="21" t="n"/>
      <c r="C38" s="21" t="n"/>
      <c r="D38" s="20" t="n"/>
      <c r="E38" s="21" t="n"/>
      <c r="F38" s="22" t="n"/>
      <c r="G38" s="23" t="str">
        <f>IF($A38="","",ROUND(SUMIFS(Payments!$K$5:$K$404,Payments!$B$5:$B$404,$A38),2))</f>
        <v/>
      </c>
      <c r="H38" s="23" t="str">
        <f>IF($A38="","",ROUND(SUMIFS(Payments!$L$5:$L$404,Payments!$B$5:$B$404,$A38),2))</f>
        <v/>
      </c>
      <c r="I38" s="23" t="str">
        <f>IF($A38="","",ROUND(IF(ISNUMBER($F38),$F38,0)-$G38,2))</f>
        <v/>
      </c>
      <c r="J38" s="24" t="str">
        <f>IF($A38="","",IF(NOT(ISNUMBER($F38)),"Enter amount due",IF($I38=0,"Paid in full",IF($I38&lt;0,"Overpaid (credit)",IF($G38&gt;0,"Partly paid","Unpaid")&amp;IF(AND(ISNUMBER($E38),$E38&lt;Summary!$B$8)," - past due","")))))</f>
        <v/>
      </c>
      <c r="K38" s="23" t="str">
        <f>IF($A38="","",ROUND(SUM($I$5:$I38),2))</f>
        <v/>
      </c>
      <c r="L38" s="20" t="n"/>
      <c r="M38" s="24" t="str">
        <f>IF(COUNTA($A38:$F38)=0,"",IF($A38="","Add a charge ID",IF(COUNTIF($A$5:$A$124,$A38)&gt;1,"Duplicate charge ID",IF(NOT(ISNUMBER($E38)),"Enter the due date as YYYY-MM-DD",IF(NOT(ISNUMBER($F38)),"Enter the amount due",IF(AND(ISNUMBER($B38),ISNUMBER($C38),$C38&lt;$B38),"Period end is before period start",""))))))</f>
        <v/>
      </c>
    </row>
    <row r="39">
      <c r="A39" s="20" t="n"/>
      <c r="B39" s="21" t="n"/>
      <c r="C39" s="21" t="n"/>
      <c r="D39" s="20" t="n"/>
      <c r="E39" s="21" t="n"/>
      <c r="F39" s="22" t="n"/>
      <c r="G39" s="23" t="str">
        <f>IF($A39="","",ROUND(SUMIFS(Payments!$K$5:$K$404,Payments!$B$5:$B$404,$A39),2))</f>
        <v/>
      </c>
      <c r="H39" s="23" t="str">
        <f>IF($A39="","",ROUND(SUMIFS(Payments!$L$5:$L$404,Payments!$B$5:$B$404,$A39),2))</f>
        <v/>
      </c>
      <c r="I39" s="23" t="str">
        <f>IF($A39="","",ROUND(IF(ISNUMBER($F39),$F39,0)-$G39,2))</f>
        <v/>
      </c>
      <c r="J39" s="24" t="str">
        <f>IF($A39="","",IF(NOT(ISNUMBER($F39)),"Enter amount due",IF($I39=0,"Paid in full",IF($I39&lt;0,"Overpaid (credit)",IF($G39&gt;0,"Partly paid","Unpaid")&amp;IF(AND(ISNUMBER($E39),$E39&lt;Summary!$B$8)," - past due","")))))</f>
        <v/>
      </c>
      <c r="K39" s="23" t="str">
        <f>IF($A39="","",ROUND(SUM($I$5:$I39),2))</f>
        <v/>
      </c>
      <c r="L39" s="20" t="n"/>
      <c r="M39" s="24" t="str">
        <f>IF(COUNTA($A39:$F39)=0,"",IF($A39="","Add a charge ID",IF(COUNTIF($A$5:$A$124,$A39)&gt;1,"Duplicate charge ID",IF(NOT(ISNUMBER($E39)),"Enter the due date as YYYY-MM-DD",IF(NOT(ISNUMBER($F39)),"Enter the amount due",IF(AND(ISNUMBER($B39),ISNUMBER($C39),$C39&lt;$B39),"Period end is before period start",""))))))</f>
        <v/>
      </c>
    </row>
    <row r="40">
      <c r="A40" s="20" t="n"/>
      <c r="B40" s="21" t="n"/>
      <c r="C40" s="21" t="n"/>
      <c r="D40" s="20" t="n"/>
      <c r="E40" s="21" t="n"/>
      <c r="F40" s="22" t="n"/>
      <c r="G40" s="23" t="str">
        <f>IF($A40="","",ROUND(SUMIFS(Payments!$K$5:$K$404,Payments!$B$5:$B$404,$A40),2))</f>
        <v/>
      </c>
      <c r="H40" s="23" t="str">
        <f>IF($A40="","",ROUND(SUMIFS(Payments!$L$5:$L$404,Payments!$B$5:$B$404,$A40),2))</f>
        <v/>
      </c>
      <c r="I40" s="23" t="str">
        <f>IF($A40="","",ROUND(IF(ISNUMBER($F40),$F40,0)-$G40,2))</f>
        <v/>
      </c>
      <c r="J40" s="24" t="str">
        <f>IF($A40="","",IF(NOT(ISNUMBER($F40)),"Enter amount due",IF($I40=0,"Paid in full",IF($I40&lt;0,"Overpaid (credit)",IF($G40&gt;0,"Partly paid","Unpaid")&amp;IF(AND(ISNUMBER($E40),$E40&lt;Summary!$B$8)," - past due","")))))</f>
        <v/>
      </c>
      <c r="K40" s="23" t="str">
        <f>IF($A40="","",ROUND(SUM($I$5:$I40),2))</f>
        <v/>
      </c>
      <c r="L40" s="20" t="n"/>
      <c r="M40" s="24" t="str">
        <f>IF(COUNTA($A40:$F40)=0,"",IF($A40="","Add a charge ID",IF(COUNTIF($A$5:$A$124,$A40)&gt;1,"Duplicate charge ID",IF(NOT(ISNUMBER($E40)),"Enter the due date as YYYY-MM-DD",IF(NOT(ISNUMBER($F40)),"Enter the amount due",IF(AND(ISNUMBER($B40),ISNUMBER($C40),$C40&lt;$B40),"Period end is before period start",""))))))</f>
        <v/>
      </c>
    </row>
    <row r="41">
      <c r="A41" s="20" t="n"/>
      <c r="B41" s="21" t="n"/>
      <c r="C41" s="21" t="n"/>
      <c r="D41" s="20" t="n"/>
      <c r="E41" s="21" t="n"/>
      <c r="F41" s="22" t="n"/>
      <c r="G41" s="23" t="str">
        <f>IF($A41="","",ROUND(SUMIFS(Payments!$K$5:$K$404,Payments!$B$5:$B$404,$A41),2))</f>
        <v/>
      </c>
      <c r="H41" s="23" t="str">
        <f>IF($A41="","",ROUND(SUMIFS(Payments!$L$5:$L$404,Payments!$B$5:$B$404,$A41),2))</f>
        <v/>
      </c>
      <c r="I41" s="23" t="str">
        <f>IF($A41="","",ROUND(IF(ISNUMBER($F41),$F41,0)-$G41,2))</f>
        <v/>
      </c>
      <c r="J41" s="24" t="str">
        <f>IF($A41="","",IF(NOT(ISNUMBER($F41)),"Enter amount due",IF($I41=0,"Paid in full",IF($I41&lt;0,"Overpaid (credit)",IF($G41&gt;0,"Partly paid","Unpaid")&amp;IF(AND(ISNUMBER($E41),$E41&lt;Summary!$B$8)," - past due","")))))</f>
        <v/>
      </c>
      <c r="K41" s="23" t="str">
        <f>IF($A41="","",ROUND(SUM($I$5:$I41),2))</f>
        <v/>
      </c>
      <c r="L41" s="20" t="n"/>
      <c r="M41" s="24" t="str">
        <f>IF(COUNTA($A41:$F41)=0,"",IF($A41="","Add a charge ID",IF(COUNTIF($A$5:$A$124,$A41)&gt;1,"Duplicate charge ID",IF(NOT(ISNUMBER($E41)),"Enter the due date as YYYY-MM-DD",IF(NOT(ISNUMBER($F41)),"Enter the amount due",IF(AND(ISNUMBER($B41),ISNUMBER($C41),$C41&lt;$B41),"Period end is before period start",""))))))</f>
        <v/>
      </c>
    </row>
    <row r="42">
      <c r="A42" s="20" t="n"/>
      <c r="B42" s="21" t="n"/>
      <c r="C42" s="21" t="n"/>
      <c r="D42" s="20" t="n"/>
      <c r="E42" s="21" t="n"/>
      <c r="F42" s="22" t="n"/>
      <c r="G42" s="23" t="str">
        <f>IF($A42="","",ROUND(SUMIFS(Payments!$K$5:$K$404,Payments!$B$5:$B$404,$A42),2))</f>
        <v/>
      </c>
      <c r="H42" s="23" t="str">
        <f>IF($A42="","",ROUND(SUMIFS(Payments!$L$5:$L$404,Payments!$B$5:$B$404,$A42),2))</f>
        <v/>
      </c>
      <c r="I42" s="23" t="str">
        <f>IF($A42="","",ROUND(IF(ISNUMBER($F42),$F42,0)-$G42,2))</f>
        <v/>
      </c>
      <c r="J42" s="24" t="str">
        <f>IF($A42="","",IF(NOT(ISNUMBER($F42)),"Enter amount due",IF($I42=0,"Paid in full",IF($I42&lt;0,"Overpaid (credit)",IF($G42&gt;0,"Partly paid","Unpaid")&amp;IF(AND(ISNUMBER($E42),$E42&lt;Summary!$B$8)," - past due","")))))</f>
        <v/>
      </c>
      <c r="K42" s="23" t="str">
        <f>IF($A42="","",ROUND(SUM($I$5:$I42),2))</f>
        <v/>
      </c>
      <c r="L42" s="20" t="n"/>
      <c r="M42" s="24" t="str">
        <f>IF(COUNTA($A42:$F42)=0,"",IF($A42="","Add a charge ID",IF(COUNTIF($A$5:$A$124,$A42)&gt;1,"Duplicate charge ID",IF(NOT(ISNUMBER($E42)),"Enter the due date as YYYY-MM-DD",IF(NOT(ISNUMBER($F42)),"Enter the amount due",IF(AND(ISNUMBER($B42),ISNUMBER($C42),$C42&lt;$B42),"Period end is before period start",""))))))</f>
        <v/>
      </c>
    </row>
    <row r="43">
      <c r="A43" s="20" t="n"/>
      <c r="B43" s="21" t="n"/>
      <c r="C43" s="21" t="n"/>
      <c r="D43" s="20" t="n"/>
      <c r="E43" s="21" t="n"/>
      <c r="F43" s="22" t="n"/>
      <c r="G43" s="23" t="str">
        <f>IF($A43="","",ROUND(SUMIFS(Payments!$K$5:$K$404,Payments!$B$5:$B$404,$A43),2))</f>
        <v/>
      </c>
      <c r="H43" s="23" t="str">
        <f>IF($A43="","",ROUND(SUMIFS(Payments!$L$5:$L$404,Payments!$B$5:$B$404,$A43),2))</f>
        <v/>
      </c>
      <c r="I43" s="23" t="str">
        <f>IF($A43="","",ROUND(IF(ISNUMBER($F43),$F43,0)-$G43,2))</f>
        <v/>
      </c>
      <c r="J43" s="24" t="str">
        <f>IF($A43="","",IF(NOT(ISNUMBER($F43)),"Enter amount due",IF($I43=0,"Paid in full",IF($I43&lt;0,"Overpaid (credit)",IF($G43&gt;0,"Partly paid","Unpaid")&amp;IF(AND(ISNUMBER($E43),$E43&lt;Summary!$B$8)," - past due","")))))</f>
        <v/>
      </c>
      <c r="K43" s="23" t="str">
        <f>IF($A43="","",ROUND(SUM($I$5:$I43),2))</f>
        <v/>
      </c>
      <c r="L43" s="20" t="n"/>
      <c r="M43" s="24" t="str">
        <f>IF(COUNTA($A43:$F43)=0,"",IF($A43="","Add a charge ID",IF(COUNTIF($A$5:$A$124,$A43)&gt;1,"Duplicate charge ID",IF(NOT(ISNUMBER($E43)),"Enter the due date as YYYY-MM-DD",IF(NOT(ISNUMBER($F43)),"Enter the amount due",IF(AND(ISNUMBER($B43),ISNUMBER($C43),$C43&lt;$B43),"Period end is before period start",""))))))</f>
        <v/>
      </c>
    </row>
    <row r="44">
      <c r="A44" s="20" t="n"/>
      <c r="B44" s="21" t="n"/>
      <c r="C44" s="21" t="n"/>
      <c r="D44" s="20" t="n"/>
      <c r="E44" s="21" t="n"/>
      <c r="F44" s="22" t="n"/>
      <c r="G44" s="23" t="str">
        <f>IF($A44="","",ROUND(SUMIFS(Payments!$K$5:$K$404,Payments!$B$5:$B$404,$A44),2))</f>
        <v/>
      </c>
      <c r="H44" s="23" t="str">
        <f>IF($A44="","",ROUND(SUMIFS(Payments!$L$5:$L$404,Payments!$B$5:$B$404,$A44),2))</f>
        <v/>
      </c>
      <c r="I44" s="23" t="str">
        <f>IF($A44="","",ROUND(IF(ISNUMBER($F44),$F44,0)-$G44,2))</f>
        <v/>
      </c>
      <c r="J44" s="24" t="str">
        <f>IF($A44="","",IF(NOT(ISNUMBER($F44)),"Enter amount due",IF($I44=0,"Paid in full",IF($I44&lt;0,"Overpaid (credit)",IF($G44&gt;0,"Partly paid","Unpaid")&amp;IF(AND(ISNUMBER($E44),$E44&lt;Summary!$B$8)," - past due","")))))</f>
        <v/>
      </c>
      <c r="K44" s="23" t="str">
        <f>IF($A44="","",ROUND(SUM($I$5:$I44),2))</f>
        <v/>
      </c>
      <c r="L44" s="20" t="n"/>
      <c r="M44" s="24" t="str">
        <f>IF(COUNTA($A44:$F44)=0,"",IF($A44="","Add a charge ID",IF(COUNTIF($A$5:$A$124,$A44)&gt;1,"Duplicate charge ID",IF(NOT(ISNUMBER($E44)),"Enter the due date as YYYY-MM-DD",IF(NOT(ISNUMBER($F44)),"Enter the amount due",IF(AND(ISNUMBER($B44),ISNUMBER($C44),$C44&lt;$B44),"Period end is before period start",""))))))</f>
        <v/>
      </c>
    </row>
    <row r="45">
      <c r="A45" s="20" t="n"/>
      <c r="B45" s="21" t="n"/>
      <c r="C45" s="21" t="n"/>
      <c r="D45" s="20" t="n"/>
      <c r="E45" s="21" t="n"/>
      <c r="F45" s="22" t="n"/>
      <c r="G45" s="23" t="str">
        <f>IF($A45="","",ROUND(SUMIFS(Payments!$K$5:$K$404,Payments!$B$5:$B$404,$A45),2))</f>
        <v/>
      </c>
      <c r="H45" s="23" t="str">
        <f>IF($A45="","",ROUND(SUMIFS(Payments!$L$5:$L$404,Payments!$B$5:$B$404,$A45),2))</f>
        <v/>
      </c>
      <c r="I45" s="23" t="str">
        <f>IF($A45="","",ROUND(IF(ISNUMBER($F45),$F45,0)-$G45,2))</f>
        <v/>
      </c>
      <c r="J45" s="24" t="str">
        <f>IF($A45="","",IF(NOT(ISNUMBER($F45)),"Enter amount due",IF($I45=0,"Paid in full",IF($I45&lt;0,"Overpaid (credit)",IF($G45&gt;0,"Partly paid","Unpaid")&amp;IF(AND(ISNUMBER($E45),$E45&lt;Summary!$B$8)," - past due","")))))</f>
        <v/>
      </c>
      <c r="K45" s="23" t="str">
        <f>IF($A45="","",ROUND(SUM($I$5:$I45),2))</f>
        <v/>
      </c>
      <c r="L45" s="20" t="n"/>
      <c r="M45" s="24" t="str">
        <f>IF(COUNTA($A45:$F45)=0,"",IF($A45="","Add a charge ID",IF(COUNTIF($A$5:$A$124,$A45)&gt;1,"Duplicate charge ID",IF(NOT(ISNUMBER($E45)),"Enter the due date as YYYY-MM-DD",IF(NOT(ISNUMBER($F45)),"Enter the amount due",IF(AND(ISNUMBER($B45),ISNUMBER($C45),$C45&lt;$B45),"Period end is before period start",""))))))</f>
        <v/>
      </c>
    </row>
    <row r="46">
      <c r="A46" s="20" t="n"/>
      <c r="B46" s="21" t="n"/>
      <c r="C46" s="21" t="n"/>
      <c r="D46" s="20" t="n"/>
      <c r="E46" s="21" t="n"/>
      <c r="F46" s="22" t="n"/>
      <c r="G46" s="23" t="str">
        <f>IF($A46="","",ROUND(SUMIFS(Payments!$K$5:$K$404,Payments!$B$5:$B$404,$A46),2))</f>
        <v/>
      </c>
      <c r="H46" s="23" t="str">
        <f>IF($A46="","",ROUND(SUMIFS(Payments!$L$5:$L$404,Payments!$B$5:$B$404,$A46),2))</f>
        <v/>
      </c>
      <c r="I46" s="23" t="str">
        <f>IF($A46="","",ROUND(IF(ISNUMBER($F46),$F46,0)-$G46,2))</f>
        <v/>
      </c>
      <c r="J46" s="24" t="str">
        <f>IF($A46="","",IF(NOT(ISNUMBER($F46)),"Enter amount due",IF($I46=0,"Paid in full",IF($I46&lt;0,"Overpaid (credit)",IF($G46&gt;0,"Partly paid","Unpaid")&amp;IF(AND(ISNUMBER($E46),$E46&lt;Summary!$B$8)," - past due","")))))</f>
        <v/>
      </c>
      <c r="K46" s="23" t="str">
        <f>IF($A46="","",ROUND(SUM($I$5:$I46),2))</f>
        <v/>
      </c>
      <c r="L46" s="20" t="n"/>
      <c r="M46" s="24" t="str">
        <f>IF(COUNTA($A46:$F46)=0,"",IF($A46="","Add a charge ID",IF(COUNTIF($A$5:$A$124,$A46)&gt;1,"Duplicate charge ID",IF(NOT(ISNUMBER($E46)),"Enter the due date as YYYY-MM-DD",IF(NOT(ISNUMBER($F46)),"Enter the amount due",IF(AND(ISNUMBER($B46),ISNUMBER($C46),$C46&lt;$B46),"Period end is before period start",""))))))</f>
        <v/>
      </c>
    </row>
    <row r="47">
      <c r="A47" s="20" t="n"/>
      <c r="B47" s="21" t="n"/>
      <c r="C47" s="21" t="n"/>
      <c r="D47" s="20" t="n"/>
      <c r="E47" s="21" t="n"/>
      <c r="F47" s="22" t="n"/>
      <c r="G47" s="23" t="str">
        <f>IF($A47="","",ROUND(SUMIFS(Payments!$K$5:$K$404,Payments!$B$5:$B$404,$A47),2))</f>
        <v/>
      </c>
      <c r="H47" s="23" t="str">
        <f>IF($A47="","",ROUND(SUMIFS(Payments!$L$5:$L$404,Payments!$B$5:$B$404,$A47),2))</f>
        <v/>
      </c>
      <c r="I47" s="23" t="str">
        <f>IF($A47="","",ROUND(IF(ISNUMBER($F47),$F47,0)-$G47,2))</f>
        <v/>
      </c>
      <c r="J47" s="24" t="str">
        <f>IF($A47="","",IF(NOT(ISNUMBER($F47)),"Enter amount due",IF($I47=0,"Paid in full",IF($I47&lt;0,"Overpaid (credit)",IF($G47&gt;0,"Partly paid","Unpaid")&amp;IF(AND(ISNUMBER($E47),$E47&lt;Summary!$B$8)," - past due","")))))</f>
        <v/>
      </c>
      <c r="K47" s="23" t="str">
        <f>IF($A47="","",ROUND(SUM($I$5:$I47),2))</f>
        <v/>
      </c>
      <c r="L47" s="20" t="n"/>
      <c r="M47" s="24" t="str">
        <f>IF(COUNTA($A47:$F47)=0,"",IF($A47="","Add a charge ID",IF(COUNTIF($A$5:$A$124,$A47)&gt;1,"Duplicate charge ID",IF(NOT(ISNUMBER($E47)),"Enter the due date as YYYY-MM-DD",IF(NOT(ISNUMBER($F47)),"Enter the amount due",IF(AND(ISNUMBER($B47),ISNUMBER($C47),$C47&lt;$B47),"Period end is before period start",""))))))</f>
        <v/>
      </c>
    </row>
    <row r="48">
      <c r="A48" s="20" t="n"/>
      <c r="B48" s="21" t="n"/>
      <c r="C48" s="21" t="n"/>
      <c r="D48" s="20" t="n"/>
      <c r="E48" s="21" t="n"/>
      <c r="F48" s="22" t="n"/>
      <c r="G48" s="23" t="str">
        <f>IF($A48="","",ROUND(SUMIFS(Payments!$K$5:$K$404,Payments!$B$5:$B$404,$A48),2))</f>
        <v/>
      </c>
      <c r="H48" s="23" t="str">
        <f>IF($A48="","",ROUND(SUMIFS(Payments!$L$5:$L$404,Payments!$B$5:$B$404,$A48),2))</f>
        <v/>
      </c>
      <c r="I48" s="23" t="str">
        <f>IF($A48="","",ROUND(IF(ISNUMBER($F48),$F48,0)-$G48,2))</f>
        <v/>
      </c>
      <c r="J48" s="24" t="str">
        <f>IF($A48="","",IF(NOT(ISNUMBER($F48)),"Enter amount due",IF($I48=0,"Paid in full",IF($I48&lt;0,"Overpaid (credit)",IF($G48&gt;0,"Partly paid","Unpaid")&amp;IF(AND(ISNUMBER($E48),$E48&lt;Summary!$B$8)," - past due","")))))</f>
        <v/>
      </c>
      <c r="K48" s="23" t="str">
        <f>IF($A48="","",ROUND(SUM($I$5:$I48),2))</f>
        <v/>
      </c>
      <c r="L48" s="20" t="n"/>
      <c r="M48" s="24" t="str">
        <f>IF(COUNTA($A48:$F48)=0,"",IF($A48="","Add a charge ID",IF(COUNTIF($A$5:$A$124,$A48)&gt;1,"Duplicate charge ID",IF(NOT(ISNUMBER($E48)),"Enter the due date as YYYY-MM-DD",IF(NOT(ISNUMBER($F48)),"Enter the amount due",IF(AND(ISNUMBER($B48),ISNUMBER($C48),$C48&lt;$B48),"Period end is before period start",""))))))</f>
        <v/>
      </c>
    </row>
    <row r="49">
      <c r="A49" s="20" t="n"/>
      <c r="B49" s="21" t="n"/>
      <c r="C49" s="21" t="n"/>
      <c r="D49" s="20" t="n"/>
      <c r="E49" s="21" t="n"/>
      <c r="F49" s="22" t="n"/>
      <c r="G49" s="23" t="str">
        <f>IF($A49="","",ROUND(SUMIFS(Payments!$K$5:$K$404,Payments!$B$5:$B$404,$A49),2))</f>
        <v/>
      </c>
      <c r="H49" s="23" t="str">
        <f>IF($A49="","",ROUND(SUMIFS(Payments!$L$5:$L$404,Payments!$B$5:$B$404,$A49),2))</f>
        <v/>
      </c>
      <c r="I49" s="23" t="str">
        <f>IF($A49="","",ROUND(IF(ISNUMBER($F49),$F49,0)-$G49,2))</f>
        <v/>
      </c>
      <c r="J49" s="24" t="str">
        <f>IF($A49="","",IF(NOT(ISNUMBER($F49)),"Enter amount due",IF($I49=0,"Paid in full",IF($I49&lt;0,"Overpaid (credit)",IF($G49&gt;0,"Partly paid","Unpaid")&amp;IF(AND(ISNUMBER($E49),$E49&lt;Summary!$B$8)," - past due","")))))</f>
        <v/>
      </c>
      <c r="K49" s="23" t="str">
        <f>IF($A49="","",ROUND(SUM($I$5:$I49),2))</f>
        <v/>
      </c>
      <c r="L49" s="20" t="n"/>
      <c r="M49" s="24" t="str">
        <f>IF(COUNTA($A49:$F49)=0,"",IF($A49="","Add a charge ID",IF(COUNTIF($A$5:$A$124,$A49)&gt;1,"Duplicate charge ID",IF(NOT(ISNUMBER($E49)),"Enter the due date as YYYY-MM-DD",IF(NOT(ISNUMBER($F49)),"Enter the amount due",IF(AND(ISNUMBER($B49),ISNUMBER($C49),$C49&lt;$B49),"Period end is before period start",""))))))</f>
        <v/>
      </c>
    </row>
    <row r="50">
      <c r="A50" s="20" t="n"/>
      <c r="B50" s="21" t="n"/>
      <c r="C50" s="21" t="n"/>
      <c r="D50" s="20" t="n"/>
      <c r="E50" s="21" t="n"/>
      <c r="F50" s="22" t="n"/>
      <c r="G50" s="23" t="str">
        <f>IF($A50="","",ROUND(SUMIFS(Payments!$K$5:$K$404,Payments!$B$5:$B$404,$A50),2))</f>
        <v/>
      </c>
      <c r="H50" s="23" t="str">
        <f>IF($A50="","",ROUND(SUMIFS(Payments!$L$5:$L$404,Payments!$B$5:$B$404,$A50),2))</f>
        <v/>
      </c>
      <c r="I50" s="23" t="str">
        <f>IF($A50="","",ROUND(IF(ISNUMBER($F50),$F50,0)-$G50,2))</f>
        <v/>
      </c>
      <c r="J50" s="24" t="str">
        <f>IF($A50="","",IF(NOT(ISNUMBER($F50)),"Enter amount due",IF($I50=0,"Paid in full",IF($I50&lt;0,"Overpaid (credit)",IF($G50&gt;0,"Partly paid","Unpaid")&amp;IF(AND(ISNUMBER($E50),$E50&lt;Summary!$B$8)," - past due","")))))</f>
        <v/>
      </c>
      <c r="K50" s="23" t="str">
        <f>IF($A50="","",ROUND(SUM($I$5:$I50),2))</f>
        <v/>
      </c>
      <c r="L50" s="20" t="n"/>
      <c r="M50" s="24" t="str">
        <f>IF(COUNTA($A50:$F50)=0,"",IF($A50="","Add a charge ID",IF(COUNTIF($A$5:$A$124,$A50)&gt;1,"Duplicate charge ID",IF(NOT(ISNUMBER($E50)),"Enter the due date as YYYY-MM-DD",IF(NOT(ISNUMBER($F50)),"Enter the amount due",IF(AND(ISNUMBER($B50),ISNUMBER($C50),$C50&lt;$B50),"Period end is before period start",""))))))</f>
        <v/>
      </c>
    </row>
    <row r="51">
      <c r="A51" s="20" t="n"/>
      <c r="B51" s="21" t="n"/>
      <c r="C51" s="21" t="n"/>
      <c r="D51" s="20" t="n"/>
      <c r="E51" s="21" t="n"/>
      <c r="F51" s="22" t="n"/>
      <c r="G51" s="23" t="str">
        <f>IF($A51="","",ROUND(SUMIFS(Payments!$K$5:$K$404,Payments!$B$5:$B$404,$A51),2))</f>
        <v/>
      </c>
      <c r="H51" s="23" t="str">
        <f>IF($A51="","",ROUND(SUMIFS(Payments!$L$5:$L$404,Payments!$B$5:$B$404,$A51),2))</f>
        <v/>
      </c>
      <c r="I51" s="23" t="str">
        <f>IF($A51="","",ROUND(IF(ISNUMBER($F51),$F51,0)-$G51,2))</f>
        <v/>
      </c>
      <c r="J51" s="24" t="str">
        <f>IF($A51="","",IF(NOT(ISNUMBER($F51)),"Enter amount due",IF($I51=0,"Paid in full",IF($I51&lt;0,"Overpaid (credit)",IF($G51&gt;0,"Partly paid","Unpaid")&amp;IF(AND(ISNUMBER($E51),$E51&lt;Summary!$B$8)," - past due","")))))</f>
        <v/>
      </c>
      <c r="K51" s="23" t="str">
        <f>IF($A51="","",ROUND(SUM($I$5:$I51),2))</f>
        <v/>
      </c>
      <c r="L51" s="20" t="n"/>
      <c r="M51" s="24" t="str">
        <f>IF(COUNTA($A51:$F51)=0,"",IF($A51="","Add a charge ID",IF(COUNTIF($A$5:$A$124,$A51)&gt;1,"Duplicate charge ID",IF(NOT(ISNUMBER($E51)),"Enter the due date as YYYY-MM-DD",IF(NOT(ISNUMBER($F51)),"Enter the amount due",IF(AND(ISNUMBER($B51),ISNUMBER($C51),$C51&lt;$B51),"Period end is before period start",""))))))</f>
        <v/>
      </c>
    </row>
    <row r="52">
      <c r="A52" s="20" t="n"/>
      <c r="B52" s="21" t="n"/>
      <c r="C52" s="21" t="n"/>
      <c r="D52" s="20" t="n"/>
      <c r="E52" s="21" t="n"/>
      <c r="F52" s="22" t="n"/>
      <c r="G52" s="23" t="str">
        <f>IF($A52="","",ROUND(SUMIFS(Payments!$K$5:$K$404,Payments!$B$5:$B$404,$A52),2))</f>
        <v/>
      </c>
      <c r="H52" s="23" t="str">
        <f>IF($A52="","",ROUND(SUMIFS(Payments!$L$5:$L$404,Payments!$B$5:$B$404,$A52),2))</f>
        <v/>
      </c>
      <c r="I52" s="23" t="str">
        <f>IF($A52="","",ROUND(IF(ISNUMBER($F52),$F52,0)-$G52,2))</f>
        <v/>
      </c>
      <c r="J52" s="24" t="str">
        <f>IF($A52="","",IF(NOT(ISNUMBER($F52)),"Enter amount due",IF($I52=0,"Paid in full",IF($I52&lt;0,"Overpaid (credit)",IF($G52&gt;0,"Partly paid","Unpaid")&amp;IF(AND(ISNUMBER($E52),$E52&lt;Summary!$B$8)," - past due","")))))</f>
        <v/>
      </c>
      <c r="K52" s="23" t="str">
        <f>IF($A52="","",ROUND(SUM($I$5:$I52),2))</f>
        <v/>
      </c>
      <c r="L52" s="20" t="n"/>
      <c r="M52" s="24" t="str">
        <f>IF(COUNTA($A52:$F52)=0,"",IF($A52="","Add a charge ID",IF(COUNTIF($A$5:$A$124,$A52)&gt;1,"Duplicate charge ID",IF(NOT(ISNUMBER($E52)),"Enter the due date as YYYY-MM-DD",IF(NOT(ISNUMBER($F52)),"Enter the amount due",IF(AND(ISNUMBER($B52),ISNUMBER($C52),$C52&lt;$B52),"Period end is before period start",""))))))</f>
        <v/>
      </c>
    </row>
    <row r="53">
      <c r="A53" s="20" t="n"/>
      <c r="B53" s="21" t="n"/>
      <c r="C53" s="21" t="n"/>
      <c r="D53" s="20" t="n"/>
      <c r="E53" s="21" t="n"/>
      <c r="F53" s="22" t="n"/>
      <c r="G53" s="23" t="str">
        <f>IF($A53="","",ROUND(SUMIFS(Payments!$K$5:$K$404,Payments!$B$5:$B$404,$A53),2))</f>
        <v/>
      </c>
      <c r="H53" s="23" t="str">
        <f>IF($A53="","",ROUND(SUMIFS(Payments!$L$5:$L$404,Payments!$B$5:$B$404,$A53),2))</f>
        <v/>
      </c>
      <c r="I53" s="23" t="str">
        <f>IF($A53="","",ROUND(IF(ISNUMBER($F53),$F53,0)-$G53,2))</f>
        <v/>
      </c>
      <c r="J53" s="24" t="str">
        <f>IF($A53="","",IF(NOT(ISNUMBER($F53)),"Enter amount due",IF($I53=0,"Paid in full",IF($I53&lt;0,"Overpaid (credit)",IF($G53&gt;0,"Partly paid","Unpaid")&amp;IF(AND(ISNUMBER($E53),$E53&lt;Summary!$B$8)," - past due","")))))</f>
        <v/>
      </c>
      <c r="K53" s="23" t="str">
        <f>IF($A53="","",ROUND(SUM($I$5:$I53),2))</f>
        <v/>
      </c>
      <c r="L53" s="20" t="n"/>
      <c r="M53" s="24" t="str">
        <f>IF(COUNTA($A53:$F53)=0,"",IF($A53="","Add a charge ID",IF(COUNTIF($A$5:$A$124,$A53)&gt;1,"Duplicate charge ID",IF(NOT(ISNUMBER($E53)),"Enter the due date as YYYY-MM-DD",IF(NOT(ISNUMBER($F53)),"Enter the amount due",IF(AND(ISNUMBER($B53),ISNUMBER($C53),$C53&lt;$B53),"Period end is before period start",""))))))</f>
        <v/>
      </c>
    </row>
    <row r="54">
      <c r="A54" s="20" t="n"/>
      <c r="B54" s="21" t="n"/>
      <c r="C54" s="21" t="n"/>
      <c r="D54" s="20" t="n"/>
      <c r="E54" s="21" t="n"/>
      <c r="F54" s="22" t="n"/>
      <c r="G54" s="23" t="str">
        <f>IF($A54="","",ROUND(SUMIFS(Payments!$K$5:$K$404,Payments!$B$5:$B$404,$A54),2))</f>
        <v/>
      </c>
      <c r="H54" s="23" t="str">
        <f>IF($A54="","",ROUND(SUMIFS(Payments!$L$5:$L$404,Payments!$B$5:$B$404,$A54),2))</f>
        <v/>
      </c>
      <c r="I54" s="23" t="str">
        <f>IF($A54="","",ROUND(IF(ISNUMBER($F54),$F54,0)-$G54,2))</f>
        <v/>
      </c>
      <c r="J54" s="24" t="str">
        <f>IF($A54="","",IF(NOT(ISNUMBER($F54)),"Enter amount due",IF($I54=0,"Paid in full",IF($I54&lt;0,"Overpaid (credit)",IF($G54&gt;0,"Partly paid","Unpaid")&amp;IF(AND(ISNUMBER($E54),$E54&lt;Summary!$B$8)," - past due","")))))</f>
        <v/>
      </c>
      <c r="K54" s="23" t="str">
        <f>IF($A54="","",ROUND(SUM($I$5:$I54),2))</f>
        <v/>
      </c>
      <c r="L54" s="20" t="n"/>
      <c r="M54" s="24" t="str">
        <f>IF(COUNTA($A54:$F54)=0,"",IF($A54="","Add a charge ID",IF(COUNTIF($A$5:$A$124,$A54)&gt;1,"Duplicate charge ID",IF(NOT(ISNUMBER($E54)),"Enter the due date as YYYY-MM-DD",IF(NOT(ISNUMBER($F54)),"Enter the amount due",IF(AND(ISNUMBER($B54),ISNUMBER($C54),$C54&lt;$B54),"Period end is before period start",""))))))</f>
        <v/>
      </c>
    </row>
    <row r="55">
      <c r="A55" s="20" t="n"/>
      <c r="B55" s="21" t="n"/>
      <c r="C55" s="21" t="n"/>
      <c r="D55" s="20" t="n"/>
      <c r="E55" s="21" t="n"/>
      <c r="F55" s="22" t="n"/>
      <c r="G55" s="23" t="str">
        <f>IF($A55="","",ROUND(SUMIFS(Payments!$K$5:$K$404,Payments!$B$5:$B$404,$A55),2))</f>
        <v/>
      </c>
      <c r="H55" s="23" t="str">
        <f>IF($A55="","",ROUND(SUMIFS(Payments!$L$5:$L$404,Payments!$B$5:$B$404,$A55),2))</f>
        <v/>
      </c>
      <c r="I55" s="23" t="str">
        <f>IF($A55="","",ROUND(IF(ISNUMBER($F55),$F55,0)-$G55,2))</f>
        <v/>
      </c>
      <c r="J55" s="24" t="str">
        <f>IF($A55="","",IF(NOT(ISNUMBER($F55)),"Enter amount due",IF($I55=0,"Paid in full",IF($I55&lt;0,"Overpaid (credit)",IF($G55&gt;0,"Partly paid","Unpaid")&amp;IF(AND(ISNUMBER($E55),$E55&lt;Summary!$B$8)," - past due","")))))</f>
        <v/>
      </c>
      <c r="K55" s="23" t="str">
        <f>IF($A55="","",ROUND(SUM($I$5:$I55),2))</f>
        <v/>
      </c>
      <c r="L55" s="20" t="n"/>
      <c r="M55" s="24" t="str">
        <f>IF(COUNTA($A55:$F55)=0,"",IF($A55="","Add a charge ID",IF(COUNTIF($A$5:$A$124,$A55)&gt;1,"Duplicate charge ID",IF(NOT(ISNUMBER($E55)),"Enter the due date as YYYY-MM-DD",IF(NOT(ISNUMBER($F55)),"Enter the amount due",IF(AND(ISNUMBER($B55),ISNUMBER($C55),$C55&lt;$B55),"Period end is before period start",""))))))</f>
        <v/>
      </c>
    </row>
    <row r="56">
      <c r="A56" s="20" t="n"/>
      <c r="B56" s="21" t="n"/>
      <c r="C56" s="21" t="n"/>
      <c r="D56" s="20" t="n"/>
      <c r="E56" s="21" t="n"/>
      <c r="F56" s="22" t="n"/>
      <c r="G56" s="23" t="str">
        <f>IF($A56="","",ROUND(SUMIFS(Payments!$K$5:$K$404,Payments!$B$5:$B$404,$A56),2))</f>
        <v/>
      </c>
      <c r="H56" s="23" t="str">
        <f>IF($A56="","",ROUND(SUMIFS(Payments!$L$5:$L$404,Payments!$B$5:$B$404,$A56),2))</f>
        <v/>
      </c>
      <c r="I56" s="23" t="str">
        <f>IF($A56="","",ROUND(IF(ISNUMBER($F56),$F56,0)-$G56,2))</f>
        <v/>
      </c>
      <c r="J56" s="24" t="str">
        <f>IF($A56="","",IF(NOT(ISNUMBER($F56)),"Enter amount due",IF($I56=0,"Paid in full",IF($I56&lt;0,"Overpaid (credit)",IF($G56&gt;0,"Partly paid","Unpaid")&amp;IF(AND(ISNUMBER($E56),$E56&lt;Summary!$B$8)," - past due","")))))</f>
        <v/>
      </c>
      <c r="K56" s="23" t="str">
        <f>IF($A56="","",ROUND(SUM($I$5:$I56),2))</f>
        <v/>
      </c>
      <c r="L56" s="20" t="n"/>
      <c r="M56" s="24" t="str">
        <f>IF(COUNTA($A56:$F56)=0,"",IF($A56="","Add a charge ID",IF(COUNTIF($A$5:$A$124,$A56)&gt;1,"Duplicate charge ID",IF(NOT(ISNUMBER($E56)),"Enter the due date as YYYY-MM-DD",IF(NOT(ISNUMBER($F56)),"Enter the amount due",IF(AND(ISNUMBER($B56),ISNUMBER($C56),$C56&lt;$B56),"Period end is before period start",""))))))</f>
        <v/>
      </c>
    </row>
    <row r="57">
      <c r="A57" s="20" t="n"/>
      <c r="B57" s="21" t="n"/>
      <c r="C57" s="21" t="n"/>
      <c r="D57" s="20" t="n"/>
      <c r="E57" s="21" t="n"/>
      <c r="F57" s="22" t="n"/>
      <c r="G57" s="23" t="str">
        <f>IF($A57="","",ROUND(SUMIFS(Payments!$K$5:$K$404,Payments!$B$5:$B$404,$A57),2))</f>
        <v/>
      </c>
      <c r="H57" s="23" t="str">
        <f>IF($A57="","",ROUND(SUMIFS(Payments!$L$5:$L$404,Payments!$B$5:$B$404,$A57),2))</f>
        <v/>
      </c>
      <c r="I57" s="23" t="str">
        <f>IF($A57="","",ROUND(IF(ISNUMBER($F57),$F57,0)-$G57,2))</f>
        <v/>
      </c>
      <c r="J57" s="24" t="str">
        <f>IF($A57="","",IF(NOT(ISNUMBER($F57)),"Enter amount due",IF($I57=0,"Paid in full",IF($I57&lt;0,"Overpaid (credit)",IF($G57&gt;0,"Partly paid","Unpaid")&amp;IF(AND(ISNUMBER($E57),$E57&lt;Summary!$B$8)," - past due","")))))</f>
        <v/>
      </c>
      <c r="K57" s="23" t="str">
        <f>IF($A57="","",ROUND(SUM($I$5:$I57),2))</f>
        <v/>
      </c>
      <c r="L57" s="20" t="n"/>
      <c r="M57" s="24" t="str">
        <f>IF(COUNTA($A57:$F57)=0,"",IF($A57="","Add a charge ID",IF(COUNTIF($A$5:$A$124,$A57)&gt;1,"Duplicate charge ID",IF(NOT(ISNUMBER($E57)),"Enter the due date as YYYY-MM-DD",IF(NOT(ISNUMBER($F57)),"Enter the amount due",IF(AND(ISNUMBER($B57),ISNUMBER($C57),$C57&lt;$B57),"Period end is before period start",""))))))</f>
        <v/>
      </c>
    </row>
    <row r="58">
      <c r="A58" s="20" t="n"/>
      <c r="B58" s="21" t="n"/>
      <c r="C58" s="21" t="n"/>
      <c r="D58" s="20" t="n"/>
      <c r="E58" s="21" t="n"/>
      <c r="F58" s="22" t="n"/>
      <c r="G58" s="23" t="str">
        <f>IF($A58="","",ROUND(SUMIFS(Payments!$K$5:$K$404,Payments!$B$5:$B$404,$A58),2))</f>
        <v/>
      </c>
      <c r="H58" s="23" t="str">
        <f>IF($A58="","",ROUND(SUMIFS(Payments!$L$5:$L$404,Payments!$B$5:$B$404,$A58),2))</f>
        <v/>
      </c>
      <c r="I58" s="23" t="str">
        <f>IF($A58="","",ROUND(IF(ISNUMBER($F58),$F58,0)-$G58,2))</f>
        <v/>
      </c>
      <c r="J58" s="24" t="str">
        <f>IF($A58="","",IF(NOT(ISNUMBER($F58)),"Enter amount due",IF($I58=0,"Paid in full",IF($I58&lt;0,"Overpaid (credit)",IF($G58&gt;0,"Partly paid","Unpaid")&amp;IF(AND(ISNUMBER($E58),$E58&lt;Summary!$B$8)," - past due","")))))</f>
        <v/>
      </c>
      <c r="K58" s="23" t="str">
        <f>IF($A58="","",ROUND(SUM($I$5:$I58),2))</f>
        <v/>
      </c>
      <c r="L58" s="20" t="n"/>
      <c r="M58" s="24" t="str">
        <f>IF(COUNTA($A58:$F58)=0,"",IF($A58="","Add a charge ID",IF(COUNTIF($A$5:$A$124,$A58)&gt;1,"Duplicate charge ID",IF(NOT(ISNUMBER($E58)),"Enter the due date as YYYY-MM-DD",IF(NOT(ISNUMBER($F58)),"Enter the amount due",IF(AND(ISNUMBER($B58),ISNUMBER($C58),$C58&lt;$B58),"Period end is before period start",""))))))</f>
        <v/>
      </c>
    </row>
    <row r="59">
      <c r="A59" s="20" t="n"/>
      <c r="B59" s="21" t="n"/>
      <c r="C59" s="21" t="n"/>
      <c r="D59" s="20" t="n"/>
      <c r="E59" s="21" t="n"/>
      <c r="F59" s="22" t="n"/>
      <c r="G59" s="23" t="str">
        <f>IF($A59="","",ROUND(SUMIFS(Payments!$K$5:$K$404,Payments!$B$5:$B$404,$A59),2))</f>
        <v/>
      </c>
      <c r="H59" s="23" t="str">
        <f>IF($A59="","",ROUND(SUMIFS(Payments!$L$5:$L$404,Payments!$B$5:$B$404,$A59),2))</f>
        <v/>
      </c>
      <c r="I59" s="23" t="str">
        <f>IF($A59="","",ROUND(IF(ISNUMBER($F59),$F59,0)-$G59,2))</f>
        <v/>
      </c>
      <c r="J59" s="24" t="str">
        <f>IF($A59="","",IF(NOT(ISNUMBER($F59)),"Enter amount due",IF($I59=0,"Paid in full",IF($I59&lt;0,"Overpaid (credit)",IF($G59&gt;0,"Partly paid","Unpaid")&amp;IF(AND(ISNUMBER($E59),$E59&lt;Summary!$B$8)," - past due","")))))</f>
        <v/>
      </c>
      <c r="K59" s="23" t="str">
        <f>IF($A59="","",ROUND(SUM($I$5:$I59),2))</f>
        <v/>
      </c>
      <c r="L59" s="20" t="n"/>
      <c r="M59" s="24" t="str">
        <f>IF(COUNTA($A59:$F59)=0,"",IF($A59="","Add a charge ID",IF(COUNTIF($A$5:$A$124,$A59)&gt;1,"Duplicate charge ID",IF(NOT(ISNUMBER($E59)),"Enter the due date as YYYY-MM-DD",IF(NOT(ISNUMBER($F59)),"Enter the amount due",IF(AND(ISNUMBER($B59),ISNUMBER($C59),$C59&lt;$B59),"Period end is before period start",""))))))</f>
        <v/>
      </c>
    </row>
    <row r="60">
      <c r="A60" s="20" t="n"/>
      <c r="B60" s="21" t="n"/>
      <c r="C60" s="21" t="n"/>
      <c r="D60" s="20" t="n"/>
      <c r="E60" s="21" t="n"/>
      <c r="F60" s="22" t="n"/>
      <c r="G60" s="23" t="str">
        <f>IF($A60="","",ROUND(SUMIFS(Payments!$K$5:$K$404,Payments!$B$5:$B$404,$A60),2))</f>
        <v/>
      </c>
      <c r="H60" s="23" t="str">
        <f>IF($A60="","",ROUND(SUMIFS(Payments!$L$5:$L$404,Payments!$B$5:$B$404,$A60),2))</f>
        <v/>
      </c>
      <c r="I60" s="23" t="str">
        <f>IF($A60="","",ROUND(IF(ISNUMBER($F60),$F60,0)-$G60,2))</f>
        <v/>
      </c>
      <c r="J60" s="24" t="str">
        <f>IF($A60="","",IF(NOT(ISNUMBER($F60)),"Enter amount due",IF($I60=0,"Paid in full",IF($I60&lt;0,"Overpaid (credit)",IF($G60&gt;0,"Partly paid","Unpaid")&amp;IF(AND(ISNUMBER($E60),$E60&lt;Summary!$B$8)," - past due","")))))</f>
        <v/>
      </c>
      <c r="K60" s="23" t="str">
        <f>IF($A60="","",ROUND(SUM($I$5:$I60),2))</f>
        <v/>
      </c>
      <c r="L60" s="20" t="n"/>
      <c r="M60" s="24" t="str">
        <f>IF(COUNTA($A60:$F60)=0,"",IF($A60="","Add a charge ID",IF(COUNTIF($A$5:$A$124,$A60)&gt;1,"Duplicate charge ID",IF(NOT(ISNUMBER($E60)),"Enter the due date as YYYY-MM-DD",IF(NOT(ISNUMBER($F60)),"Enter the amount due",IF(AND(ISNUMBER($B60),ISNUMBER($C60),$C60&lt;$B60),"Period end is before period start",""))))))</f>
        <v/>
      </c>
    </row>
    <row r="61">
      <c r="A61" s="20" t="n"/>
      <c r="B61" s="21" t="n"/>
      <c r="C61" s="21" t="n"/>
      <c r="D61" s="20" t="n"/>
      <c r="E61" s="21" t="n"/>
      <c r="F61" s="22" t="n"/>
      <c r="G61" s="23" t="str">
        <f>IF($A61="","",ROUND(SUMIFS(Payments!$K$5:$K$404,Payments!$B$5:$B$404,$A61),2))</f>
        <v/>
      </c>
      <c r="H61" s="23" t="str">
        <f>IF($A61="","",ROUND(SUMIFS(Payments!$L$5:$L$404,Payments!$B$5:$B$404,$A61),2))</f>
        <v/>
      </c>
      <c r="I61" s="23" t="str">
        <f>IF($A61="","",ROUND(IF(ISNUMBER($F61),$F61,0)-$G61,2))</f>
        <v/>
      </c>
      <c r="J61" s="24" t="str">
        <f>IF($A61="","",IF(NOT(ISNUMBER($F61)),"Enter amount due",IF($I61=0,"Paid in full",IF($I61&lt;0,"Overpaid (credit)",IF($G61&gt;0,"Partly paid","Unpaid")&amp;IF(AND(ISNUMBER($E61),$E61&lt;Summary!$B$8)," - past due","")))))</f>
        <v/>
      </c>
      <c r="K61" s="23" t="str">
        <f>IF($A61="","",ROUND(SUM($I$5:$I61),2))</f>
        <v/>
      </c>
      <c r="L61" s="20" t="n"/>
      <c r="M61" s="24" t="str">
        <f>IF(COUNTA($A61:$F61)=0,"",IF($A61="","Add a charge ID",IF(COUNTIF($A$5:$A$124,$A61)&gt;1,"Duplicate charge ID",IF(NOT(ISNUMBER($E61)),"Enter the due date as YYYY-MM-DD",IF(NOT(ISNUMBER($F61)),"Enter the amount due",IF(AND(ISNUMBER($B61),ISNUMBER($C61),$C61&lt;$B61),"Period end is before period start",""))))))</f>
        <v/>
      </c>
    </row>
    <row r="62">
      <c r="A62" s="20" t="n"/>
      <c r="B62" s="21" t="n"/>
      <c r="C62" s="21" t="n"/>
      <c r="D62" s="20" t="n"/>
      <c r="E62" s="21" t="n"/>
      <c r="F62" s="22" t="n"/>
      <c r="G62" s="23" t="str">
        <f>IF($A62="","",ROUND(SUMIFS(Payments!$K$5:$K$404,Payments!$B$5:$B$404,$A62),2))</f>
        <v/>
      </c>
      <c r="H62" s="23" t="str">
        <f>IF($A62="","",ROUND(SUMIFS(Payments!$L$5:$L$404,Payments!$B$5:$B$404,$A62),2))</f>
        <v/>
      </c>
      <c r="I62" s="23" t="str">
        <f>IF($A62="","",ROUND(IF(ISNUMBER($F62),$F62,0)-$G62,2))</f>
        <v/>
      </c>
      <c r="J62" s="24" t="str">
        <f>IF($A62="","",IF(NOT(ISNUMBER($F62)),"Enter amount due",IF($I62=0,"Paid in full",IF($I62&lt;0,"Overpaid (credit)",IF($G62&gt;0,"Partly paid","Unpaid")&amp;IF(AND(ISNUMBER($E62),$E62&lt;Summary!$B$8)," - past due","")))))</f>
        <v/>
      </c>
      <c r="K62" s="23" t="str">
        <f>IF($A62="","",ROUND(SUM($I$5:$I62),2))</f>
        <v/>
      </c>
      <c r="L62" s="20" t="n"/>
      <c r="M62" s="24" t="str">
        <f>IF(COUNTA($A62:$F62)=0,"",IF($A62="","Add a charge ID",IF(COUNTIF($A$5:$A$124,$A62)&gt;1,"Duplicate charge ID",IF(NOT(ISNUMBER($E62)),"Enter the due date as YYYY-MM-DD",IF(NOT(ISNUMBER($F62)),"Enter the amount due",IF(AND(ISNUMBER($B62),ISNUMBER($C62),$C62&lt;$B62),"Period end is before period start",""))))))</f>
        <v/>
      </c>
    </row>
    <row r="63">
      <c r="A63" s="20" t="n"/>
      <c r="B63" s="21" t="n"/>
      <c r="C63" s="21" t="n"/>
      <c r="D63" s="20" t="n"/>
      <c r="E63" s="21" t="n"/>
      <c r="F63" s="22" t="n"/>
      <c r="G63" s="23" t="str">
        <f>IF($A63="","",ROUND(SUMIFS(Payments!$K$5:$K$404,Payments!$B$5:$B$404,$A63),2))</f>
        <v/>
      </c>
      <c r="H63" s="23" t="str">
        <f>IF($A63="","",ROUND(SUMIFS(Payments!$L$5:$L$404,Payments!$B$5:$B$404,$A63),2))</f>
        <v/>
      </c>
      <c r="I63" s="23" t="str">
        <f>IF($A63="","",ROUND(IF(ISNUMBER($F63),$F63,0)-$G63,2))</f>
        <v/>
      </c>
      <c r="J63" s="24" t="str">
        <f>IF($A63="","",IF(NOT(ISNUMBER($F63)),"Enter amount due",IF($I63=0,"Paid in full",IF($I63&lt;0,"Overpaid (credit)",IF($G63&gt;0,"Partly paid","Unpaid")&amp;IF(AND(ISNUMBER($E63),$E63&lt;Summary!$B$8)," - past due","")))))</f>
        <v/>
      </c>
      <c r="K63" s="23" t="str">
        <f>IF($A63="","",ROUND(SUM($I$5:$I63),2))</f>
        <v/>
      </c>
      <c r="L63" s="20" t="n"/>
      <c r="M63" s="24" t="str">
        <f>IF(COUNTA($A63:$F63)=0,"",IF($A63="","Add a charge ID",IF(COUNTIF($A$5:$A$124,$A63)&gt;1,"Duplicate charge ID",IF(NOT(ISNUMBER($E63)),"Enter the due date as YYYY-MM-DD",IF(NOT(ISNUMBER($F63)),"Enter the amount due",IF(AND(ISNUMBER($B63),ISNUMBER($C63),$C63&lt;$B63),"Period end is before period start",""))))))</f>
        <v/>
      </c>
    </row>
    <row r="64">
      <c r="A64" s="20" t="n"/>
      <c r="B64" s="21" t="n"/>
      <c r="C64" s="21" t="n"/>
      <c r="D64" s="20" t="n"/>
      <c r="E64" s="21" t="n"/>
      <c r="F64" s="22" t="n"/>
      <c r="G64" s="23" t="str">
        <f>IF($A64="","",ROUND(SUMIFS(Payments!$K$5:$K$404,Payments!$B$5:$B$404,$A64),2))</f>
        <v/>
      </c>
      <c r="H64" s="23" t="str">
        <f>IF($A64="","",ROUND(SUMIFS(Payments!$L$5:$L$404,Payments!$B$5:$B$404,$A64),2))</f>
        <v/>
      </c>
      <c r="I64" s="23" t="str">
        <f>IF($A64="","",ROUND(IF(ISNUMBER($F64),$F64,0)-$G64,2))</f>
        <v/>
      </c>
      <c r="J64" s="24" t="str">
        <f>IF($A64="","",IF(NOT(ISNUMBER($F64)),"Enter amount due",IF($I64=0,"Paid in full",IF($I64&lt;0,"Overpaid (credit)",IF($G64&gt;0,"Partly paid","Unpaid")&amp;IF(AND(ISNUMBER($E64),$E64&lt;Summary!$B$8)," - past due","")))))</f>
        <v/>
      </c>
      <c r="K64" s="23" t="str">
        <f>IF($A64="","",ROUND(SUM($I$5:$I64),2))</f>
        <v/>
      </c>
      <c r="L64" s="20" t="n"/>
      <c r="M64" s="24" t="str">
        <f>IF(COUNTA($A64:$F64)=0,"",IF($A64="","Add a charge ID",IF(COUNTIF($A$5:$A$124,$A64)&gt;1,"Duplicate charge ID",IF(NOT(ISNUMBER($E64)),"Enter the due date as YYYY-MM-DD",IF(NOT(ISNUMBER($F64)),"Enter the amount due",IF(AND(ISNUMBER($B64),ISNUMBER($C64),$C64&lt;$B64),"Period end is before period start",""))))))</f>
        <v/>
      </c>
    </row>
    <row r="65">
      <c r="A65" s="20" t="n"/>
      <c r="B65" s="21" t="n"/>
      <c r="C65" s="21" t="n"/>
      <c r="D65" s="20" t="n"/>
      <c r="E65" s="21" t="n"/>
      <c r="F65" s="22" t="n"/>
      <c r="G65" s="23" t="str">
        <f>IF($A65="","",ROUND(SUMIFS(Payments!$K$5:$K$404,Payments!$B$5:$B$404,$A65),2))</f>
        <v/>
      </c>
      <c r="H65" s="23" t="str">
        <f>IF($A65="","",ROUND(SUMIFS(Payments!$L$5:$L$404,Payments!$B$5:$B$404,$A65),2))</f>
        <v/>
      </c>
      <c r="I65" s="23" t="str">
        <f>IF($A65="","",ROUND(IF(ISNUMBER($F65),$F65,0)-$G65,2))</f>
        <v/>
      </c>
      <c r="J65" s="24" t="str">
        <f>IF($A65="","",IF(NOT(ISNUMBER($F65)),"Enter amount due",IF($I65=0,"Paid in full",IF($I65&lt;0,"Overpaid (credit)",IF($G65&gt;0,"Partly paid","Unpaid")&amp;IF(AND(ISNUMBER($E65),$E65&lt;Summary!$B$8)," - past due","")))))</f>
        <v/>
      </c>
      <c r="K65" s="23" t="str">
        <f>IF($A65="","",ROUND(SUM($I$5:$I65),2))</f>
        <v/>
      </c>
      <c r="L65" s="20" t="n"/>
      <c r="M65" s="24" t="str">
        <f>IF(COUNTA($A65:$F65)=0,"",IF($A65="","Add a charge ID",IF(COUNTIF($A$5:$A$124,$A65)&gt;1,"Duplicate charge ID",IF(NOT(ISNUMBER($E65)),"Enter the due date as YYYY-MM-DD",IF(NOT(ISNUMBER($F65)),"Enter the amount due",IF(AND(ISNUMBER($B65),ISNUMBER($C65),$C65&lt;$B65),"Period end is before period start",""))))))</f>
        <v/>
      </c>
    </row>
    <row r="66">
      <c r="A66" s="20" t="n"/>
      <c r="B66" s="21" t="n"/>
      <c r="C66" s="21" t="n"/>
      <c r="D66" s="20" t="n"/>
      <c r="E66" s="21" t="n"/>
      <c r="F66" s="22" t="n"/>
      <c r="G66" s="23" t="str">
        <f>IF($A66="","",ROUND(SUMIFS(Payments!$K$5:$K$404,Payments!$B$5:$B$404,$A66),2))</f>
        <v/>
      </c>
      <c r="H66" s="23" t="str">
        <f>IF($A66="","",ROUND(SUMIFS(Payments!$L$5:$L$404,Payments!$B$5:$B$404,$A66),2))</f>
        <v/>
      </c>
      <c r="I66" s="23" t="str">
        <f>IF($A66="","",ROUND(IF(ISNUMBER($F66),$F66,0)-$G66,2))</f>
        <v/>
      </c>
      <c r="J66" s="24" t="str">
        <f>IF($A66="","",IF(NOT(ISNUMBER($F66)),"Enter amount due",IF($I66=0,"Paid in full",IF($I66&lt;0,"Overpaid (credit)",IF($G66&gt;0,"Partly paid","Unpaid")&amp;IF(AND(ISNUMBER($E66),$E66&lt;Summary!$B$8)," - past due","")))))</f>
        <v/>
      </c>
      <c r="K66" s="23" t="str">
        <f>IF($A66="","",ROUND(SUM($I$5:$I66),2))</f>
        <v/>
      </c>
      <c r="L66" s="20" t="n"/>
      <c r="M66" s="24" t="str">
        <f>IF(COUNTA($A66:$F66)=0,"",IF($A66="","Add a charge ID",IF(COUNTIF($A$5:$A$124,$A66)&gt;1,"Duplicate charge ID",IF(NOT(ISNUMBER($E66)),"Enter the due date as YYYY-MM-DD",IF(NOT(ISNUMBER($F66)),"Enter the amount due",IF(AND(ISNUMBER($B66),ISNUMBER($C66),$C66&lt;$B66),"Period end is before period start",""))))))</f>
        <v/>
      </c>
    </row>
    <row r="67">
      <c r="A67" s="20" t="n"/>
      <c r="B67" s="21" t="n"/>
      <c r="C67" s="21" t="n"/>
      <c r="D67" s="20" t="n"/>
      <c r="E67" s="21" t="n"/>
      <c r="F67" s="22" t="n"/>
      <c r="G67" s="23" t="str">
        <f>IF($A67="","",ROUND(SUMIFS(Payments!$K$5:$K$404,Payments!$B$5:$B$404,$A67),2))</f>
        <v/>
      </c>
      <c r="H67" s="23" t="str">
        <f>IF($A67="","",ROUND(SUMIFS(Payments!$L$5:$L$404,Payments!$B$5:$B$404,$A67),2))</f>
        <v/>
      </c>
      <c r="I67" s="23" t="str">
        <f>IF($A67="","",ROUND(IF(ISNUMBER($F67),$F67,0)-$G67,2))</f>
        <v/>
      </c>
      <c r="J67" s="24" t="str">
        <f>IF($A67="","",IF(NOT(ISNUMBER($F67)),"Enter amount due",IF($I67=0,"Paid in full",IF($I67&lt;0,"Overpaid (credit)",IF($G67&gt;0,"Partly paid","Unpaid")&amp;IF(AND(ISNUMBER($E67),$E67&lt;Summary!$B$8)," - past due","")))))</f>
        <v/>
      </c>
      <c r="K67" s="23" t="str">
        <f>IF($A67="","",ROUND(SUM($I$5:$I67),2))</f>
        <v/>
      </c>
      <c r="L67" s="20" t="n"/>
      <c r="M67" s="24" t="str">
        <f>IF(COUNTA($A67:$F67)=0,"",IF($A67="","Add a charge ID",IF(COUNTIF($A$5:$A$124,$A67)&gt;1,"Duplicate charge ID",IF(NOT(ISNUMBER($E67)),"Enter the due date as YYYY-MM-DD",IF(NOT(ISNUMBER($F67)),"Enter the amount due",IF(AND(ISNUMBER($B67),ISNUMBER($C67),$C67&lt;$B67),"Period end is before period start",""))))))</f>
        <v/>
      </c>
    </row>
    <row r="68">
      <c r="A68" s="20" t="n"/>
      <c r="B68" s="21" t="n"/>
      <c r="C68" s="21" t="n"/>
      <c r="D68" s="20" t="n"/>
      <c r="E68" s="21" t="n"/>
      <c r="F68" s="22" t="n"/>
      <c r="G68" s="23" t="str">
        <f>IF($A68="","",ROUND(SUMIFS(Payments!$K$5:$K$404,Payments!$B$5:$B$404,$A68),2))</f>
        <v/>
      </c>
      <c r="H68" s="23" t="str">
        <f>IF($A68="","",ROUND(SUMIFS(Payments!$L$5:$L$404,Payments!$B$5:$B$404,$A68),2))</f>
        <v/>
      </c>
      <c r="I68" s="23" t="str">
        <f>IF($A68="","",ROUND(IF(ISNUMBER($F68),$F68,0)-$G68,2))</f>
        <v/>
      </c>
      <c r="J68" s="24" t="str">
        <f>IF($A68="","",IF(NOT(ISNUMBER($F68)),"Enter amount due",IF($I68=0,"Paid in full",IF($I68&lt;0,"Overpaid (credit)",IF($G68&gt;0,"Partly paid","Unpaid")&amp;IF(AND(ISNUMBER($E68),$E68&lt;Summary!$B$8)," - past due","")))))</f>
        <v/>
      </c>
      <c r="K68" s="23" t="str">
        <f>IF($A68="","",ROUND(SUM($I$5:$I68),2))</f>
        <v/>
      </c>
      <c r="L68" s="20" t="n"/>
      <c r="M68" s="24" t="str">
        <f>IF(COUNTA($A68:$F68)=0,"",IF($A68="","Add a charge ID",IF(COUNTIF($A$5:$A$124,$A68)&gt;1,"Duplicate charge ID",IF(NOT(ISNUMBER($E68)),"Enter the due date as YYYY-MM-DD",IF(NOT(ISNUMBER($F68)),"Enter the amount due",IF(AND(ISNUMBER($B68),ISNUMBER($C68),$C68&lt;$B68),"Period end is before period start",""))))))</f>
        <v/>
      </c>
    </row>
    <row r="69">
      <c r="A69" s="20" t="n"/>
      <c r="B69" s="21" t="n"/>
      <c r="C69" s="21" t="n"/>
      <c r="D69" s="20" t="n"/>
      <c r="E69" s="21" t="n"/>
      <c r="F69" s="22" t="n"/>
      <c r="G69" s="23" t="str">
        <f>IF($A69="","",ROUND(SUMIFS(Payments!$K$5:$K$404,Payments!$B$5:$B$404,$A69),2))</f>
        <v/>
      </c>
      <c r="H69" s="23" t="str">
        <f>IF($A69="","",ROUND(SUMIFS(Payments!$L$5:$L$404,Payments!$B$5:$B$404,$A69),2))</f>
        <v/>
      </c>
      <c r="I69" s="23" t="str">
        <f>IF($A69="","",ROUND(IF(ISNUMBER($F69),$F69,0)-$G69,2))</f>
        <v/>
      </c>
      <c r="J69" s="24" t="str">
        <f>IF($A69="","",IF(NOT(ISNUMBER($F69)),"Enter amount due",IF($I69=0,"Paid in full",IF($I69&lt;0,"Overpaid (credit)",IF($G69&gt;0,"Partly paid","Unpaid")&amp;IF(AND(ISNUMBER($E69),$E69&lt;Summary!$B$8)," - past due","")))))</f>
        <v/>
      </c>
      <c r="K69" s="23" t="str">
        <f>IF($A69="","",ROUND(SUM($I$5:$I69),2))</f>
        <v/>
      </c>
      <c r="L69" s="20" t="n"/>
      <c r="M69" s="24" t="str">
        <f>IF(COUNTA($A69:$F69)=0,"",IF($A69="","Add a charge ID",IF(COUNTIF($A$5:$A$124,$A69)&gt;1,"Duplicate charge ID",IF(NOT(ISNUMBER($E69)),"Enter the due date as YYYY-MM-DD",IF(NOT(ISNUMBER($F69)),"Enter the amount due",IF(AND(ISNUMBER($B69),ISNUMBER($C69),$C69&lt;$B69),"Period end is before period start",""))))))</f>
        <v/>
      </c>
    </row>
    <row r="70">
      <c r="A70" s="20" t="n"/>
      <c r="B70" s="21" t="n"/>
      <c r="C70" s="21" t="n"/>
      <c r="D70" s="20" t="n"/>
      <c r="E70" s="21" t="n"/>
      <c r="F70" s="22" t="n"/>
      <c r="G70" s="23" t="str">
        <f>IF($A70="","",ROUND(SUMIFS(Payments!$K$5:$K$404,Payments!$B$5:$B$404,$A70),2))</f>
        <v/>
      </c>
      <c r="H70" s="23" t="str">
        <f>IF($A70="","",ROUND(SUMIFS(Payments!$L$5:$L$404,Payments!$B$5:$B$404,$A70),2))</f>
        <v/>
      </c>
      <c r="I70" s="23" t="str">
        <f>IF($A70="","",ROUND(IF(ISNUMBER($F70),$F70,0)-$G70,2))</f>
        <v/>
      </c>
      <c r="J70" s="24" t="str">
        <f>IF($A70="","",IF(NOT(ISNUMBER($F70)),"Enter amount due",IF($I70=0,"Paid in full",IF($I70&lt;0,"Overpaid (credit)",IF($G70&gt;0,"Partly paid","Unpaid")&amp;IF(AND(ISNUMBER($E70),$E70&lt;Summary!$B$8)," - past due","")))))</f>
        <v/>
      </c>
      <c r="K70" s="23" t="str">
        <f>IF($A70="","",ROUND(SUM($I$5:$I70),2))</f>
        <v/>
      </c>
      <c r="L70" s="20" t="n"/>
      <c r="M70" s="24" t="str">
        <f>IF(COUNTA($A70:$F70)=0,"",IF($A70="","Add a charge ID",IF(COUNTIF($A$5:$A$124,$A70)&gt;1,"Duplicate charge ID",IF(NOT(ISNUMBER($E70)),"Enter the due date as YYYY-MM-DD",IF(NOT(ISNUMBER($F70)),"Enter the amount due",IF(AND(ISNUMBER($B70),ISNUMBER($C70),$C70&lt;$B70),"Period end is before period start",""))))))</f>
        <v/>
      </c>
    </row>
    <row r="71">
      <c r="A71" s="20" t="n"/>
      <c r="B71" s="21" t="n"/>
      <c r="C71" s="21" t="n"/>
      <c r="D71" s="20" t="n"/>
      <c r="E71" s="21" t="n"/>
      <c r="F71" s="22" t="n"/>
      <c r="G71" s="23" t="str">
        <f>IF($A71="","",ROUND(SUMIFS(Payments!$K$5:$K$404,Payments!$B$5:$B$404,$A71),2))</f>
        <v/>
      </c>
      <c r="H71" s="23" t="str">
        <f>IF($A71="","",ROUND(SUMIFS(Payments!$L$5:$L$404,Payments!$B$5:$B$404,$A71),2))</f>
        <v/>
      </c>
      <c r="I71" s="23" t="str">
        <f>IF($A71="","",ROUND(IF(ISNUMBER($F71),$F71,0)-$G71,2))</f>
        <v/>
      </c>
      <c r="J71" s="24" t="str">
        <f>IF($A71="","",IF(NOT(ISNUMBER($F71)),"Enter amount due",IF($I71=0,"Paid in full",IF($I71&lt;0,"Overpaid (credit)",IF($G71&gt;0,"Partly paid","Unpaid")&amp;IF(AND(ISNUMBER($E71),$E71&lt;Summary!$B$8)," - past due","")))))</f>
        <v/>
      </c>
      <c r="K71" s="23" t="str">
        <f>IF($A71="","",ROUND(SUM($I$5:$I71),2))</f>
        <v/>
      </c>
      <c r="L71" s="20" t="n"/>
      <c r="M71" s="24" t="str">
        <f>IF(COUNTA($A71:$F71)=0,"",IF($A71="","Add a charge ID",IF(COUNTIF($A$5:$A$124,$A71)&gt;1,"Duplicate charge ID",IF(NOT(ISNUMBER($E71)),"Enter the due date as YYYY-MM-DD",IF(NOT(ISNUMBER($F71)),"Enter the amount due",IF(AND(ISNUMBER($B71),ISNUMBER($C71),$C71&lt;$B71),"Period end is before period start",""))))))</f>
        <v/>
      </c>
    </row>
    <row r="72">
      <c r="A72" s="20" t="n"/>
      <c r="B72" s="21" t="n"/>
      <c r="C72" s="21" t="n"/>
      <c r="D72" s="20" t="n"/>
      <c r="E72" s="21" t="n"/>
      <c r="F72" s="22" t="n"/>
      <c r="G72" s="23" t="str">
        <f>IF($A72="","",ROUND(SUMIFS(Payments!$K$5:$K$404,Payments!$B$5:$B$404,$A72),2))</f>
        <v/>
      </c>
      <c r="H72" s="23" t="str">
        <f>IF($A72="","",ROUND(SUMIFS(Payments!$L$5:$L$404,Payments!$B$5:$B$404,$A72),2))</f>
        <v/>
      </c>
      <c r="I72" s="23" t="str">
        <f>IF($A72="","",ROUND(IF(ISNUMBER($F72),$F72,0)-$G72,2))</f>
        <v/>
      </c>
      <c r="J72" s="24" t="str">
        <f>IF($A72="","",IF(NOT(ISNUMBER($F72)),"Enter amount due",IF($I72=0,"Paid in full",IF($I72&lt;0,"Overpaid (credit)",IF($G72&gt;0,"Partly paid","Unpaid")&amp;IF(AND(ISNUMBER($E72),$E72&lt;Summary!$B$8)," - past due","")))))</f>
        <v/>
      </c>
      <c r="K72" s="23" t="str">
        <f>IF($A72="","",ROUND(SUM($I$5:$I72),2))</f>
        <v/>
      </c>
      <c r="L72" s="20" t="n"/>
      <c r="M72" s="24" t="str">
        <f>IF(COUNTA($A72:$F72)=0,"",IF($A72="","Add a charge ID",IF(COUNTIF($A$5:$A$124,$A72)&gt;1,"Duplicate charge ID",IF(NOT(ISNUMBER($E72)),"Enter the due date as YYYY-MM-DD",IF(NOT(ISNUMBER($F72)),"Enter the amount due",IF(AND(ISNUMBER($B72),ISNUMBER($C72),$C72&lt;$B72),"Period end is before period start",""))))))</f>
        <v/>
      </c>
    </row>
    <row r="73">
      <c r="A73" s="20" t="n"/>
      <c r="B73" s="21" t="n"/>
      <c r="C73" s="21" t="n"/>
      <c r="D73" s="20" t="n"/>
      <c r="E73" s="21" t="n"/>
      <c r="F73" s="22" t="n"/>
      <c r="G73" s="23" t="str">
        <f>IF($A73="","",ROUND(SUMIFS(Payments!$K$5:$K$404,Payments!$B$5:$B$404,$A73),2))</f>
        <v/>
      </c>
      <c r="H73" s="23" t="str">
        <f>IF($A73="","",ROUND(SUMIFS(Payments!$L$5:$L$404,Payments!$B$5:$B$404,$A73),2))</f>
        <v/>
      </c>
      <c r="I73" s="23" t="str">
        <f>IF($A73="","",ROUND(IF(ISNUMBER($F73),$F73,0)-$G73,2))</f>
        <v/>
      </c>
      <c r="J73" s="24" t="str">
        <f>IF($A73="","",IF(NOT(ISNUMBER($F73)),"Enter amount due",IF($I73=0,"Paid in full",IF($I73&lt;0,"Overpaid (credit)",IF($G73&gt;0,"Partly paid","Unpaid")&amp;IF(AND(ISNUMBER($E73),$E73&lt;Summary!$B$8)," - past due","")))))</f>
        <v/>
      </c>
      <c r="K73" s="23" t="str">
        <f>IF($A73="","",ROUND(SUM($I$5:$I73),2))</f>
        <v/>
      </c>
      <c r="L73" s="20" t="n"/>
      <c r="M73" s="24" t="str">
        <f>IF(COUNTA($A73:$F73)=0,"",IF($A73="","Add a charge ID",IF(COUNTIF($A$5:$A$124,$A73)&gt;1,"Duplicate charge ID",IF(NOT(ISNUMBER($E73)),"Enter the due date as YYYY-MM-DD",IF(NOT(ISNUMBER($F73)),"Enter the amount due",IF(AND(ISNUMBER($B73),ISNUMBER($C73),$C73&lt;$B73),"Period end is before period start",""))))))</f>
        <v/>
      </c>
    </row>
    <row r="74">
      <c r="A74" s="20" t="n"/>
      <c r="B74" s="21" t="n"/>
      <c r="C74" s="21" t="n"/>
      <c r="D74" s="20" t="n"/>
      <c r="E74" s="21" t="n"/>
      <c r="F74" s="22" t="n"/>
      <c r="G74" s="23" t="str">
        <f>IF($A74="","",ROUND(SUMIFS(Payments!$K$5:$K$404,Payments!$B$5:$B$404,$A74),2))</f>
        <v/>
      </c>
      <c r="H74" s="23" t="str">
        <f>IF($A74="","",ROUND(SUMIFS(Payments!$L$5:$L$404,Payments!$B$5:$B$404,$A74),2))</f>
        <v/>
      </c>
      <c r="I74" s="23" t="str">
        <f>IF($A74="","",ROUND(IF(ISNUMBER($F74),$F74,0)-$G74,2))</f>
        <v/>
      </c>
      <c r="J74" s="24" t="str">
        <f>IF($A74="","",IF(NOT(ISNUMBER($F74)),"Enter amount due",IF($I74=0,"Paid in full",IF($I74&lt;0,"Overpaid (credit)",IF($G74&gt;0,"Partly paid","Unpaid")&amp;IF(AND(ISNUMBER($E74),$E74&lt;Summary!$B$8)," - past due","")))))</f>
        <v/>
      </c>
      <c r="K74" s="23" t="str">
        <f>IF($A74="","",ROUND(SUM($I$5:$I74),2))</f>
        <v/>
      </c>
      <c r="L74" s="20" t="n"/>
      <c r="M74" s="24" t="str">
        <f>IF(COUNTA($A74:$F74)=0,"",IF($A74="","Add a charge ID",IF(COUNTIF($A$5:$A$124,$A74)&gt;1,"Duplicate charge ID",IF(NOT(ISNUMBER($E74)),"Enter the due date as YYYY-MM-DD",IF(NOT(ISNUMBER($F74)),"Enter the amount due",IF(AND(ISNUMBER($B74),ISNUMBER($C74),$C74&lt;$B74),"Period end is before period start",""))))))</f>
        <v/>
      </c>
    </row>
    <row r="75">
      <c r="A75" s="20" t="n"/>
      <c r="B75" s="21" t="n"/>
      <c r="C75" s="21" t="n"/>
      <c r="D75" s="20" t="n"/>
      <c r="E75" s="21" t="n"/>
      <c r="F75" s="22" t="n"/>
      <c r="G75" s="23" t="str">
        <f>IF($A75="","",ROUND(SUMIFS(Payments!$K$5:$K$404,Payments!$B$5:$B$404,$A75),2))</f>
        <v/>
      </c>
      <c r="H75" s="23" t="str">
        <f>IF($A75="","",ROUND(SUMIFS(Payments!$L$5:$L$404,Payments!$B$5:$B$404,$A75),2))</f>
        <v/>
      </c>
      <c r="I75" s="23" t="str">
        <f>IF($A75="","",ROUND(IF(ISNUMBER($F75),$F75,0)-$G75,2))</f>
        <v/>
      </c>
      <c r="J75" s="24" t="str">
        <f>IF($A75="","",IF(NOT(ISNUMBER($F75)),"Enter amount due",IF($I75=0,"Paid in full",IF($I75&lt;0,"Overpaid (credit)",IF($G75&gt;0,"Partly paid","Unpaid")&amp;IF(AND(ISNUMBER($E75),$E75&lt;Summary!$B$8)," - past due","")))))</f>
        <v/>
      </c>
      <c r="K75" s="23" t="str">
        <f>IF($A75="","",ROUND(SUM($I$5:$I75),2))</f>
        <v/>
      </c>
      <c r="L75" s="20" t="n"/>
      <c r="M75" s="24" t="str">
        <f>IF(COUNTA($A75:$F75)=0,"",IF($A75="","Add a charge ID",IF(COUNTIF($A$5:$A$124,$A75)&gt;1,"Duplicate charge ID",IF(NOT(ISNUMBER($E75)),"Enter the due date as YYYY-MM-DD",IF(NOT(ISNUMBER($F75)),"Enter the amount due",IF(AND(ISNUMBER($B75),ISNUMBER($C75),$C75&lt;$B75),"Period end is before period start",""))))))</f>
        <v/>
      </c>
    </row>
    <row r="76">
      <c r="A76" s="20" t="n"/>
      <c r="B76" s="21" t="n"/>
      <c r="C76" s="21" t="n"/>
      <c r="D76" s="20" t="n"/>
      <c r="E76" s="21" t="n"/>
      <c r="F76" s="22" t="n"/>
      <c r="G76" s="23" t="str">
        <f>IF($A76="","",ROUND(SUMIFS(Payments!$K$5:$K$404,Payments!$B$5:$B$404,$A76),2))</f>
        <v/>
      </c>
      <c r="H76" s="23" t="str">
        <f>IF($A76="","",ROUND(SUMIFS(Payments!$L$5:$L$404,Payments!$B$5:$B$404,$A76),2))</f>
        <v/>
      </c>
      <c r="I76" s="23" t="str">
        <f>IF($A76="","",ROUND(IF(ISNUMBER($F76),$F76,0)-$G76,2))</f>
        <v/>
      </c>
      <c r="J76" s="24" t="str">
        <f>IF($A76="","",IF(NOT(ISNUMBER($F76)),"Enter amount due",IF($I76=0,"Paid in full",IF($I76&lt;0,"Overpaid (credit)",IF($G76&gt;0,"Partly paid","Unpaid")&amp;IF(AND(ISNUMBER($E76),$E76&lt;Summary!$B$8)," - past due","")))))</f>
        <v/>
      </c>
      <c r="K76" s="23" t="str">
        <f>IF($A76="","",ROUND(SUM($I$5:$I76),2))</f>
        <v/>
      </c>
      <c r="L76" s="20" t="n"/>
      <c r="M76" s="24" t="str">
        <f>IF(COUNTA($A76:$F76)=0,"",IF($A76="","Add a charge ID",IF(COUNTIF($A$5:$A$124,$A76)&gt;1,"Duplicate charge ID",IF(NOT(ISNUMBER($E76)),"Enter the due date as YYYY-MM-DD",IF(NOT(ISNUMBER($F76)),"Enter the amount due",IF(AND(ISNUMBER($B76),ISNUMBER($C76),$C76&lt;$B76),"Period end is before period start",""))))))</f>
        <v/>
      </c>
    </row>
    <row r="77">
      <c r="A77" s="20" t="n"/>
      <c r="B77" s="21" t="n"/>
      <c r="C77" s="21" t="n"/>
      <c r="D77" s="20" t="n"/>
      <c r="E77" s="21" t="n"/>
      <c r="F77" s="22" t="n"/>
      <c r="G77" s="23" t="str">
        <f>IF($A77="","",ROUND(SUMIFS(Payments!$K$5:$K$404,Payments!$B$5:$B$404,$A77),2))</f>
        <v/>
      </c>
      <c r="H77" s="23" t="str">
        <f>IF($A77="","",ROUND(SUMIFS(Payments!$L$5:$L$404,Payments!$B$5:$B$404,$A77),2))</f>
        <v/>
      </c>
      <c r="I77" s="23" t="str">
        <f>IF($A77="","",ROUND(IF(ISNUMBER($F77),$F77,0)-$G77,2))</f>
        <v/>
      </c>
      <c r="J77" s="24" t="str">
        <f>IF($A77="","",IF(NOT(ISNUMBER($F77)),"Enter amount due",IF($I77=0,"Paid in full",IF($I77&lt;0,"Overpaid (credit)",IF($G77&gt;0,"Partly paid","Unpaid")&amp;IF(AND(ISNUMBER($E77),$E77&lt;Summary!$B$8)," - past due","")))))</f>
        <v/>
      </c>
      <c r="K77" s="23" t="str">
        <f>IF($A77="","",ROUND(SUM($I$5:$I77),2))</f>
        <v/>
      </c>
      <c r="L77" s="20" t="n"/>
      <c r="M77" s="24" t="str">
        <f>IF(COUNTA($A77:$F77)=0,"",IF($A77="","Add a charge ID",IF(COUNTIF($A$5:$A$124,$A77)&gt;1,"Duplicate charge ID",IF(NOT(ISNUMBER($E77)),"Enter the due date as YYYY-MM-DD",IF(NOT(ISNUMBER($F77)),"Enter the amount due",IF(AND(ISNUMBER($B77),ISNUMBER($C77),$C77&lt;$B77),"Period end is before period start",""))))))</f>
        <v/>
      </c>
    </row>
    <row r="78">
      <c r="A78" s="20" t="n"/>
      <c r="B78" s="21" t="n"/>
      <c r="C78" s="21" t="n"/>
      <c r="D78" s="20" t="n"/>
      <c r="E78" s="21" t="n"/>
      <c r="F78" s="22" t="n"/>
      <c r="G78" s="23" t="str">
        <f>IF($A78="","",ROUND(SUMIFS(Payments!$K$5:$K$404,Payments!$B$5:$B$404,$A78),2))</f>
        <v/>
      </c>
      <c r="H78" s="23" t="str">
        <f>IF($A78="","",ROUND(SUMIFS(Payments!$L$5:$L$404,Payments!$B$5:$B$404,$A78),2))</f>
        <v/>
      </c>
      <c r="I78" s="23" t="str">
        <f>IF($A78="","",ROUND(IF(ISNUMBER($F78),$F78,0)-$G78,2))</f>
        <v/>
      </c>
      <c r="J78" s="24" t="str">
        <f>IF($A78="","",IF(NOT(ISNUMBER($F78)),"Enter amount due",IF($I78=0,"Paid in full",IF($I78&lt;0,"Overpaid (credit)",IF($G78&gt;0,"Partly paid","Unpaid")&amp;IF(AND(ISNUMBER($E78),$E78&lt;Summary!$B$8)," - past due","")))))</f>
        <v/>
      </c>
      <c r="K78" s="23" t="str">
        <f>IF($A78="","",ROUND(SUM($I$5:$I78),2))</f>
        <v/>
      </c>
      <c r="L78" s="20" t="n"/>
      <c r="M78" s="24" t="str">
        <f>IF(COUNTA($A78:$F78)=0,"",IF($A78="","Add a charge ID",IF(COUNTIF($A$5:$A$124,$A78)&gt;1,"Duplicate charge ID",IF(NOT(ISNUMBER($E78)),"Enter the due date as YYYY-MM-DD",IF(NOT(ISNUMBER($F78)),"Enter the amount due",IF(AND(ISNUMBER($B78),ISNUMBER($C78),$C78&lt;$B78),"Period end is before period start",""))))))</f>
        <v/>
      </c>
    </row>
    <row r="79">
      <c r="A79" s="20" t="n"/>
      <c r="B79" s="21" t="n"/>
      <c r="C79" s="21" t="n"/>
      <c r="D79" s="20" t="n"/>
      <c r="E79" s="21" t="n"/>
      <c r="F79" s="22" t="n"/>
      <c r="G79" s="23" t="str">
        <f>IF($A79="","",ROUND(SUMIFS(Payments!$K$5:$K$404,Payments!$B$5:$B$404,$A79),2))</f>
        <v/>
      </c>
      <c r="H79" s="23" t="str">
        <f>IF($A79="","",ROUND(SUMIFS(Payments!$L$5:$L$404,Payments!$B$5:$B$404,$A79),2))</f>
        <v/>
      </c>
      <c r="I79" s="23" t="str">
        <f>IF($A79="","",ROUND(IF(ISNUMBER($F79),$F79,0)-$G79,2))</f>
        <v/>
      </c>
      <c r="J79" s="24" t="str">
        <f>IF($A79="","",IF(NOT(ISNUMBER($F79)),"Enter amount due",IF($I79=0,"Paid in full",IF($I79&lt;0,"Overpaid (credit)",IF($G79&gt;0,"Partly paid","Unpaid")&amp;IF(AND(ISNUMBER($E79),$E79&lt;Summary!$B$8)," - past due","")))))</f>
        <v/>
      </c>
      <c r="K79" s="23" t="str">
        <f>IF($A79="","",ROUND(SUM($I$5:$I79),2))</f>
        <v/>
      </c>
      <c r="L79" s="20" t="n"/>
      <c r="M79" s="24" t="str">
        <f>IF(COUNTA($A79:$F79)=0,"",IF($A79="","Add a charge ID",IF(COUNTIF($A$5:$A$124,$A79)&gt;1,"Duplicate charge ID",IF(NOT(ISNUMBER($E79)),"Enter the due date as YYYY-MM-DD",IF(NOT(ISNUMBER($F79)),"Enter the amount due",IF(AND(ISNUMBER($B79),ISNUMBER($C79),$C79&lt;$B79),"Period end is before period start",""))))))</f>
        <v/>
      </c>
    </row>
    <row r="80">
      <c r="A80" s="20" t="n"/>
      <c r="B80" s="21" t="n"/>
      <c r="C80" s="21" t="n"/>
      <c r="D80" s="20" t="n"/>
      <c r="E80" s="21" t="n"/>
      <c r="F80" s="22" t="n"/>
      <c r="G80" s="23" t="str">
        <f>IF($A80="","",ROUND(SUMIFS(Payments!$K$5:$K$404,Payments!$B$5:$B$404,$A80),2))</f>
        <v/>
      </c>
      <c r="H80" s="23" t="str">
        <f>IF($A80="","",ROUND(SUMIFS(Payments!$L$5:$L$404,Payments!$B$5:$B$404,$A80),2))</f>
        <v/>
      </c>
      <c r="I80" s="23" t="str">
        <f>IF($A80="","",ROUND(IF(ISNUMBER($F80),$F80,0)-$G80,2))</f>
        <v/>
      </c>
      <c r="J80" s="24" t="str">
        <f>IF($A80="","",IF(NOT(ISNUMBER($F80)),"Enter amount due",IF($I80=0,"Paid in full",IF($I80&lt;0,"Overpaid (credit)",IF($G80&gt;0,"Partly paid","Unpaid")&amp;IF(AND(ISNUMBER($E80),$E80&lt;Summary!$B$8)," - past due","")))))</f>
        <v/>
      </c>
      <c r="K80" s="23" t="str">
        <f>IF($A80="","",ROUND(SUM($I$5:$I80),2))</f>
        <v/>
      </c>
      <c r="L80" s="20" t="n"/>
      <c r="M80" s="24" t="str">
        <f>IF(COUNTA($A80:$F80)=0,"",IF($A80="","Add a charge ID",IF(COUNTIF($A$5:$A$124,$A80)&gt;1,"Duplicate charge ID",IF(NOT(ISNUMBER($E80)),"Enter the due date as YYYY-MM-DD",IF(NOT(ISNUMBER($F80)),"Enter the amount due",IF(AND(ISNUMBER($B80),ISNUMBER($C80),$C80&lt;$B80),"Period end is before period start",""))))))</f>
        <v/>
      </c>
    </row>
    <row r="81">
      <c r="A81" s="20" t="n"/>
      <c r="B81" s="21" t="n"/>
      <c r="C81" s="21" t="n"/>
      <c r="D81" s="20" t="n"/>
      <c r="E81" s="21" t="n"/>
      <c r="F81" s="22" t="n"/>
      <c r="G81" s="23" t="str">
        <f>IF($A81="","",ROUND(SUMIFS(Payments!$K$5:$K$404,Payments!$B$5:$B$404,$A81),2))</f>
        <v/>
      </c>
      <c r="H81" s="23" t="str">
        <f>IF($A81="","",ROUND(SUMIFS(Payments!$L$5:$L$404,Payments!$B$5:$B$404,$A81),2))</f>
        <v/>
      </c>
      <c r="I81" s="23" t="str">
        <f>IF($A81="","",ROUND(IF(ISNUMBER($F81),$F81,0)-$G81,2))</f>
        <v/>
      </c>
      <c r="J81" s="24" t="str">
        <f>IF($A81="","",IF(NOT(ISNUMBER($F81)),"Enter amount due",IF($I81=0,"Paid in full",IF($I81&lt;0,"Overpaid (credit)",IF($G81&gt;0,"Partly paid","Unpaid")&amp;IF(AND(ISNUMBER($E81),$E81&lt;Summary!$B$8)," - past due","")))))</f>
        <v/>
      </c>
      <c r="K81" s="23" t="str">
        <f>IF($A81="","",ROUND(SUM($I$5:$I81),2))</f>
        <v/>
      </c>
      <c r="L81" s="20" t="n"/>
      <c r="M81" s="24" t="str">
        <f>IF(COUNTA($A81:$F81)=0,"",IF($A81="","Add a charge ID",IF(COUNTIF($A$5:$A$124,$A81)&gt;1,"Duplicate charge ID",IF(NOT(ISNUMBER($E81)),"Enter the due date as YYYY-MM-DD",IF(NOT(ISNUMBER($F81)),"Enter the amount due",IF(AND(ISNUMBER($B81),ISNUMBER($C81),$C81&lt;$B81),"Period end is before period start",""))))))</f>
        <v/>
      </c>
    </row>
    <row r="82">
      <c r="A82" s="20" t="n"/>
      <c r="B82" s="21" t="n"/>
      <c r="C82" s="21" t="n"/>
      <c r="D82" s="20" t="n"/>
      <c r="E82" s="21" t="n"/>
      <c r="F82" s="22" t="n"/>
      <c r="G82" s="23" t="str">
        <f>IF($A82="","",ROUND(SUMIFS(Payments!$K$5:$K$404,Payments!$B$5:$B$404,$A82),2))</f>
        <v/>
      </c>
      <c r="H82" s="23" t="str">
        <f>IF($A82="","",ROUND(SUMIFS(Payments!$L$5:$L$404,Payments!$B$5:$B$404,$A82),2))</f>
        <v/>
      </c>
      <c r="I82" s="23" t="str">
        <f>IF($A82="","",ROUND(IF(ISNUMBER($F82),$F82,0)-$G82,2))</f>
        <v/>
      </c>
      <c r="J82" s="24" t="str">
        <f>IF($A82="","",IF(NOT(ISNUMBER($F82)),"Enter amount due",IF($I82=0,"Paid in full",IF($I82&lt;0,"Overpaid (credit)",IF($G82&gt;0,"Partly paid","Unpaid")&amp;IF(AND(ISNUMBER($E82),$E82&lt;Summary!$B$8)," - past due","")))))</f>
        <v/>
      </c>
      <c r="K82" s="23" t="str">
        <f>IF($A82="","",ROUND(SUM($I$5:$I82),2))</f>
        <v/>
      </c>
      <c r="L82" s="20" t="n"/>
      <c r="M82" s="24" t="str">
        <f>IF(COUNTA($A82:$F82)=0,"",IF($A82="","Add a charge ID",IF(COUNTIF($A$5:$A$124,$A82)&gt;1,"Duplicate charge ID",IF(NOT(ISNUMBER($E82)),"Enter the due date as YYYY-MM-DD",IF(NOT(ISNUMBER($F82)),"Enter the amount due",IF(AND(ISNUMBER($B82),ISNUMBER($C82),$C82&lt;$B82),"Period end is before period start",""))))))</f>
        <v/>
      </c>
    </row>
    <row r="83">
      <c r="A83" s="20" t="n"/>
      <c r="B83" s="21" t="n"/>
      <c r="C83" s="21" t="n"/>
      <c r="D83" s="20" t="n"/>
      <c r="E83" s="21" t="n"/>
      <c r="F83" s="22" t="n"/>
      <c r="G83" s="23" t="str">
        <f>IF($A83="","",ROUND(SUMIFS(Payments!$K$5:$K$404,Payments!$B$5:$B$404,$A83),2))</f>
        <v/>
      </c>
      <c r="H83" s="23" t="str">
        <f>IF($A83="","",ROUND(SUMIFS(Payments!$L$5:$L$404,Payments!$B$5:$B$404,$A83),2))</f>
        <v/>
      </c>
      <c r="I83" s="23" t="str">
        <f>IF($A83="","",ROUND(IF(ISNUMBER($F83),$F83,0)-$G83,2))</f>
        <v/>
      </c>
      <c r="J83" s="24" t="str">
        <f>IF($A83="","",IF(NOT(ISNUMBER($F83)),"Enter amount due",IF($I83=0,"Paid in full",IF($I83&lt;0,"Overpaid (credit)",IF($G83&gt;0,"Partly paid","Unpaid")&amp;IF(AND(ISNUMBER($E83),$E83&lt;Summary!$B$8)," - past due","")))))</f>
        <v/>
      </c>
      <c r="K83" s="23" t="str">
        <f>IF($A83="","",ROUND(SUM($I$5:$I83),2))</f>
        <v/>
      </c>
      <c r="L83" s="20" t="n"/>
      <c r="M83" s="24" t="str">
        <f>IF(COUNTA($A83:$F83)=0,"",IF($A83="","Add a charge ID",IF(COUNTIF($A$5:$A$124,$A83)&gt;1,"Duplicate charge ID",IF(NOT(ISNUMBER($E83)),"Enter the due date as YYYY-MM-DD",IF(NOT(ISNUMBER($F83)),"Enter the amount due",IF(AND(ISNUMBER($B83),ISNUMBER($C83),$C83&lt;$B83),"Period end is before period start",""))))))</f>
        <v/>
      </c>
    </row>
    <row r="84">
      <c r="A84" s="20" t="n"/>
      <c r="B84" s="21" t="n"/>
      <c r="C84" s="21" t="n"/>
      <c r="D84" s="20" t="n"/>
      <c r="E84" s="21" t="n"/>
      <c r="F84" s="22" t="n"/>
      <c r="G84" s="23" t="str">
        <f>IF($A84="","",ROUND(SUMIFS(Payments!$K$5:$K$404,Payments!$B$5:$B$404,$A84),2))</f>
        <v/>
      </c>
      <c r="H84" s="23" t="str">
        <f>IF($A84="","",ROUND(SUMIFS(Payments!$L$5:$L$404,Payments!$B$5:$B$404,$A84),2))</f>
        <v/>
      </c>
      <c r="I84" s="23" t="str">
        <f>IF($A84="","",ROUND(IF(ISNUMBER($F84),$F84,0)-$G84,2))</f>
        <v/>
      </c>
      <c r="J84" s="24" t="str">
        <f>IF($A84="","",IF(NOT(ISNUMBER($F84)),"Enter amount due",IF($I84=0,"Paid in full",IF($I84&lt;0,"Overpaid (credit)",IF($G84&gt;0,"Partly paid","Unpaid")&amp;IF(AND(ISNUMBER($E84),$E84&lt;Summary!$B$8)," - past due","")))))</f>
        <v/>
      </c>
      <c r="K84" s="23" t="str">
        <f>IF($A84="","",ROUND(SUM($I$5:$I84),2))</f>
        <v/>
      </c>
      <c r="L84" s="20" t="n"/>
      <c r="M84" s="24" t="str">
        <f>IF(COUNTA($A84:$F84)=0,"",IF($A84="","Add a charge ID",IF(COUNTIF($A$5:$A$124,$A84)&gt;1,"Duplicate charge ID",IF(NOT(ISNUMBER($E84)),"Enter the due date as YYYY-MM-DD",IF(NOT(ISNUMBER($F84)),"Enter the amount due",IF(AND(ISNUMBER($B84),ISNUMBER($C84),$C84&lt;$B84),"Period end is before period start",""))))))</f>
        <v/>
      </c>
    </row>
    <row r="85">
      <c r="A85" s="20" t="n"/>
      <c r="B85" s="21" t="n"/>
      <c r="C85" s="21" t="n"/>
      <c r="D85" s="20" t="n"/>
      <c r="E85" s="21" t="n"/>
      <c r="F85" s="22" t="n"/>
      <c r="G85" s="23" t="str">
        <f>IF($A85="","",ROUND(SUMIFS(Payments!$K$5:$K$404,Payments!$B$5:$B$404,$A85),2))</f>
        <v/>
      </c>
      <c r="H85" s="23" t="str">
        <f>IF($A85="","",ROUND(SUMIFS(Payments!$L$5:$L$404,Payments!$B$5:$B$404,$A85),2))</f>
        <v/>
      </c>
      <c r="I85" s="23" t="str">
        <f>IF($A85="","",ROUND(IF(ISNUMBER($F85),$F85,0)-$G85,2))</f>
        <v/>
      </c>
      <c r="J85" s="24" t="str">
        <f>IF($A85="","",IF(NOT(ISNUMBER($F85)),"Enter amount due",IF($I85=0,"Paid in full",IF($I85&lt;0,"Overpaid (credit)",IF($G85&gt;0,"Partly paid","Unpaid")&amp;IF(AND(ISNUMBER($E85),$E85&lt;Summary!$B$8)," - past due","")))))</f>
        <v/>
      </c>
      <c r="K85" s="23" t="str">
        <f>IF($A85="","",ROUND(SUM($I$5:$I85),2))</f>
        <v/>
      </c>
      <c r="L85" s="20" t="n"/>
      <c r="M85" s="24" t="str">
        <f>IF(COUNTA($A85:$F85)=0,"",IF($A85="","Add a charge ID",IF(COUNTIF($A$5:$A$124,$A85)&gt;1,"Duplicate charge ID",IF(NOT(ISNUMBER($E85)),"Enter the due date as YYYY-MM-DD",IF(NOT(ISNUMBER($F85)),"Enter the amount due",IF(AND(ISNUMBER($B85),ISNUMBER($C85),$C85&lt;$B85),"Period end is before period start",""))))))</f>
        <v/>
      </c>
    </row>
    <row r="86">
      <c r="A86" s="20" t="n"/>
      <c r="B86" s="21" t="n"/>
      <c r="C86" s="21" t="n"/>
      <c r="D86" s="20" t="n"/>
      <c r="E86" s="21" t="n"/>
      <c r="F86" s="22" t="n"/>
      <c r="G86" s="23" t="str">
        <f>IF($A86="","",ROUND(SUMIFS(Payments!$K$5:$K$404,Payments!$B$5:$B$404,$A86),2))</f>
        <v/>
      </c>
      <c r="H86" s="23" t="str">
        <f>IF($A86="","",ROUND(SUMIFS(Payments!$L$5:$L$404,Payments!$B$5:$B$404,$A86),2))</f>
        <v/>
      </c>
      <c r="I86" s="23" t="str">
        <f>IF($A86="","",ROUND(IF(ISNUMBER($F86),$F86,0)-$G86,2))</f>
        <v/>
      </c>
      <c r="J86" s="24" t="str">
        <f>IF($A86="","",IF(NOT(ISNUMBER($F86)),"Enter amount due",IF($I86=0,"Paid in full",IF($I86&lt;0,"Overpaid (credit)",IF($G86&gt;0,"Partly paid","Unpaid")&amp;IF(AND(ISNUMBER($E86),$E86&lt;Summary!$B$8)," - past due","")))))</f>
        <v/>
      </c>
      <c r="K86" s="23" t="str">
        <f>IF($A86="","",ROUND(SUM($I$5:$I86),2))</f>
        <v/>
      </c>
      <c r="L86" s="20" t="n"/>
      <c r="M86" s="24" t="str">
        <f>IF(COUNTA($A86:$F86)=0,"",IF($A86="","Add a charge ID",IF(COUNTIF($A$5:$A$124,$A86)&gt;1,"Duplicate charge ID",IF(NOT(ISNUMBER($E86)),"Enter the due date as YYYY-MM-DD",IF(NOT(ISNUMBER($F86)),"Enter the amount due",IF(AND(ISNUMBER($B86),ISNUMBER($C86),$C86&lt;$B86),"Period end is before period start",""))))))</f>
        <v/>
      </c>
    </row>
    <row r="87">
      <c r="A87" s="20" t="n"/>
      <c r="B87" s="21" t="n"/>
      <c r="C87" s="21" t="n"/>
      <c r="D87" s="20" t="n"/>
      <c r="E87" s="21" t="n"/>
      <c r="F87" s="22" t="n"/>
      <c r="G87" s="23" t="str">
        <f>IF($A87="","",ROUND(SUMIFS(Payments!$K$5:$K$404,Payments!$B$5:$B$404,$A87),2))</f>
        <v/>
      </c>
      <c r="H87" s="23" t="str">
        <f>IF($A87="","",ROUND(SUMIFS(Payments!$L$5:$L$404,Payments!$B$5:$B$404,$A87),2))</f>
        <v/>
      </c>
      <c r="I87" s="23" t="str">
        <f>IF($A87="","",ROUND(IF(ISNUMBER($F87),$F87,0)-$G87,2))</f>
        <v/>
      </c>
      <c r="J87" s="24" t="str">
        <f>IF($A87="","",IF(NOT(ISNUMBER($F87)),"Enter amount due",IF($I87=0,"Paid in full",IF($I87&lt;0,"Overpaid (credit)",IF($G87&gt;0,"Partly paid","Unpaid")&amp;IF(AND(ISNUMBER($E87),$E87&lt;Summary!$B$8)," - past due","")))))</f>
        <v/>
      </c>
      <c r="K87" s="23" t="str">
        <f>IF($A87="","",ROUND(SUM($I$5:$I87),2))</f>
        <v/>
      </c>
      <c r="L87" s="20" t="n"/>
      <c r="M87" s="24" t="str">
        <f>IF(COUNTA($A87:$F87)=0,"",IF($A87="","Add a charge ID",IF(COUNTIF($A$5:$A$124,$A87)&gt;1,"Duplicate charge ID",IF(NOT(ISNUMBER($E87)),"Enter the due date as YYYY-MM-DD",IF(NOT(ISNUMBER($F87)),"Enter the amount due",IF(AND(ISNUMBER($B87),ISNUMBER($C87),$C87&lt;$B87),"Period end is before period start",""))))))</f>
        <v/>
      </c>
    </row>
    <row r="88">
      <c r="A88" s="20" t="n"/>
      <c r="B88" s="21" t="n"/>
      <c r="C88" s="21" t="n"/>
      <c r="D88" s="20" t="n"/>
      <c r="E88" s="21" t="n"/>
      <c r="F88" s="22" t="n"/>
      <c r="G88" s="23" t="str">
        <f>IF($A88="","",ROUND(SUMIFS(Payments!$K$5:$K$404,Payments!$B$5:$B$404,$A88),2))</f>
        <v/>
      </c>
      <c r="H88" s="23" t="str">
        <f>IF($A88="","",ROUND(SUMIFS(Payments!$L$5:$L$404,Payments!$B$5:$B$404,$A88),2))</f>
        <v/>
      </c>
      <c r="I88" s="23" t="str">
        <f>IF($A88="","",ROUND(IF(ISNUMBER($F88),$F88,0)-$G88,2))</f>
        <v/>
      </c>
      <c r="J88" s="24" t="str">
        <f>IF($A88="","",IF(NOT(ISNUMBER($F88)),"Enter amount due",IF($I88=0,"Paid in full",IF($I88&lt;0,"Overpaid (credit)",IF($G88&gt;0,"Partly paid","Unpaid")&amp;IF(AND(ISNUMBER($E88),$E88&lt;Summary!$B$8)," - past due","")))))</f>
        <v/>
      </c>
      <c r="K88" s="23" t="str">
        <f>IF($A88="","",ROUND(SUM($I$5:$I88),2))</f>
        <v/>
      </c>
      <c r="L88" s="20" t="n"/>
      <c r="M88" s="24" t="str">
        <f>IF(COUNTA($A88:$F88)=0,"",IF($A88="","Add a charge ID",IF(COUNTIF($A$5:$A$124,$A88)&gt;1,"Duplicate charge ID",IF(NOT(ISNUMBER($E88)),"Enter the due date as YYYY-MM-DD",IF(NOT(ISNUMBER($F88)),"Enter the amount due",IF(AND(ISNUMBER($B88),ISNUMBER($C88),$C88&lt;$B88),"Period end is before period start",""))))))</f>
        <v/>
      </c>
    </row>
    <row r="89">
      <c r="A89" s="20" t="n"/>
      <c r="B89" s="21" t="n"/>
      <c r="C89" s="21" t="n"/>
      <c r="D89" s="20" t="n"/>
      <c r="E89" s="21" t="n"/>
      <c r="F89" s="22" t="n"/>
      <c r="G89" s="23" t="str">
        <f>IF($A89="","",ROUND(SUMIFS(Payments!$K$5:$K$404,Payments!$B$5:$B$404,$A89),2))</f>
        <v/>
      </c>
      <c r="H89" s="23" t="str">
        <f>IF($A89="","",ROUND(SUMIFS(Payments!$L$5:$L$404,Payments!$B$5:$B$404,$A89),2))</f>
        <v/>
      </c>
      <c r="I89" s="23" t="str">
        <f>IF($A89="","",ROUND(IF(ISNUMBER($F89),$F89,0)-$G89,2))</f>
        <v/>
      </c>
      <c r="J89" s="24" t="str">
        <f>IF($A89="","",IF(NOT(ISNUMBER($F89)),"Enter amount due",IF($I89=0,"Paid in full",IF($I89&lt;0,"Overpaid (credit)",IF($G89&gt;0,"Partly paid","Unpaid")&amp;IF(AND(ISNUMBER($E89),$E89&lt;Summary!$B$8)," - past due","")))))</f>
        <v/>
      </c>
      <c r="K89" s="23" t="str">
        <f>IF($A89="","",ROUND(SUM($I$5:$I89),2))</f>
        <v/>
      </c>
      <c r="L89" s="20" t="n"/>
      <c r="M89" s="24" t="str">
        <f>IF(COUNTA($A89:$F89)=0,"",IF($A89="","Add a charge ID",IF(COUNTIF($A$5:$A$124,$A89)&gt;1,"Duplicate charge ID",IF(NOT(ISNUMBER($E89)),"Enter the due date as YYYY-MM-DD",IF(NOT(ISNUMBER($F89)),"Enter the amount due",IF(AND(ISNUMBER($B89),ISNUMBER($C89),$C89&lt;$B89),"Period end is before period start",""))))))</f>
        <v/>
      </c>
    </row>
    <row r="90">
      <c r="A90" s="20" t="n"/>
      <c r="B90" s="21" t="n"/>
      <c r="C90" s="21" t="n"/>
      <c r="D90" s="20" t="n"/>
      <c r="E90" s="21" t="n"/>
      <c r="F90" s="22" t="n"/>
      <c r="G90" s="23" t="str">
        <f>IF($A90="","",ROUND(SUMIFS(Payments!$K$5:$K$404,Payments!$B$5:$B$404,$A90),2))</f>
        <v/>
      </c>
      <c r="H90" s="23" t="str">
        <f>IF($A90="","",ROUND(SUMIFS(Payments!$L$5:$L$404,Payments!$B$5:$B$404,$A90),2))</f>
        <v/>
      </c>
      <c r="I90" s="23" t="str">
        <f>IF($A90="","",ROUND(IF(ISNUMBER($F90),$F90,0)-$G90,2))</f>
        <v/>
      </c>
      <c r="J90" s="24" t="str">
        <f>IF($A90="","",IF(NOT(ISNUMBER($F90)),"Enter amount due",IF($I90=0,"Paid in full",IF($I90&lt;0,"Overpaid (credit)",IF($G90&gt;0,"Partly paid","Unpaid")&amp;IF(AND(ISNUMBER($E90),$E90&lt;Summary!$B$8)," - past due","")))))</f>
        <v/>
      </c>
      <c r="K90" s="23" t="str">
        <f>IF($A90="","",ROUND(SUM($I$5:$I90),2))</f>
        <v/>
      </c>
      <c r="L90" s="20" t="n"/>
      <c r="M90" s="24" t="str">
        <f>IF(COUNTA($A90:$F90)=0,"",IF($A90="","Add a charge ID",IF(COUNTIF($A$5:$A$124,$A90)&gt;1,"Duplicate charge ID",IF(NOT(ISNUMBER($E90)),"Enter the due date as YYYY-MM-DD",IF(NOT(ISNUMBER($F90)),"Enter the amount due",IF(AND(ISNUMBER($B90),ISNUMBER($C90),$C90&lt;$B90),"Period end is before period start",""))))))</f>
        <v/>
      </c>
    </row>
    <row r="91">
      <c r="A91" s="20" t="n"/>
      <c r="B91" s="21" t="n"/>
      <c r="C91" s="21" t="n"/>
      <c r="D91" s="20" t="n"/>
      <c r="E91" s="21" t="n"/>
      <c r="F91" s="22" t="n"/>
      <c r="G91" s="23" t="str">
        <f>IF($A91="","",ROUND(SUMIFS(Payments!$K$5:$K$404,Payments!$B$5:$B$404,$A91),2))</f>
        <v/>
      </c>
      <c r="H91" s="23" t="str">
        <f>IF($A91="","",ROUND(SUMIFS(Payments!$L$5:$L$404,Payments!$B$5:$B$404,$A91),2))</f>
        <v/>
      </c>
      <c r="I91" s="23" t="str">
        <f>IF($A91="","",ROUND(IF(ISNUMBER($F91),$F91,0)-$G91,2))</f>
        <v/>
      </c>
      <c r="J91" s="24" t="str">
        <f>IF($A91="","",IF(NOT(ISNUMBER($F91)),"Enter amount due",IF($I91=0,"Paid in full",IF($I91&lt;0,"Overpaid (credit)",IF($G91&gt;0,"Partly paid","Unpaid")&amp;IF(AND(ISNUMBER($E91),$E91&lt;Summary!$B$8)," - past due","")))))</f>
        <v/>
      </c>
      <c r="K91" s="23" t="str">
        <f>IF($A91="","",ROUND(SUM($I$5:$I91),2))</f>
        <v/>
      </c>
      <c r="L91" s="20" t="n"/>
      <c r="M91" s="24" t="str">
        <f>IF(COUNTA($A91:$F91)=0,"",IF($A91="","Add a charge ID",IF(COUNTIF($A$5:$A$124,$A91)&gt;1,"Duplicate charge ID",IF(NOT(ISNUMBER($E91)),"Enter the due date as YYYY-MM-DD",IF(NOT(ISNUMBER($F91)),"Enter the amount due",IF(AND(ISNUMBER($B91),ISNUMBER($C91),$C91&lt;$B91),"Period end is before period start",""))))))</f>
        <v/>
      </c>
    </row>
    <row r="92">
      <c r="A92" s="20" t="n"/>
      <c r="B92" s="21" t="n"/>
      <c r="C92" s="21" t="n"/>
      <c r="D92" s="20" t="n"/>
      <c r="E92" s="21" t="n"/>
      <c r="F92" s="22" t="n"/>
      <c r="G92" s="23" t="str">
        <f>IF($A92="","",ROUND(SUMIFS(Payments!$K$5:$K$404,Payments!$B$5:$B$404,$A92),2))</f>
        <v/>
      </c>
      <c r="H92" s="23" t="str">
        <f>IF($A92="","",ROUND(SUMIFS(Payments!$L$5:$L$404,Payments!$B$5:$B$404,$A92),2))</f>
        <v/>
      </c>
      <c r="I92" s="23" t="str">
        <f>IF($A92="","",ROUND(IF(ISNUMBER($F92),$F92,0)-$G92,2))</f>
        <v/>
      </c>
      <c r="J92" s="24" t="str">
        <f>IF($A92="","",IF(NOT(ISNUMBER($F92)),"Enter amount due",IF($I92=0,"Paid in full",IF($I92&lt;0,"Overpaid (credit)",IF($G92&gt;0,"Partly paid","Unpaid")&amp;IF(AND(ISNUMBER($E92),$E92&lt;Summary!$B$8)," - past due","")))))</f>
        <v/>
      </c>
      <c r="K92" s="23" t="str">
        <f>IF($A92="","",ROUND(SUM($I$5:$I92),2))</f>
        <v/>
      </c>
      <c r="L92" s="20" t="n"/>
      <c r="M92" s="24" t="str">
        <f>IF(COUNTA($A92:$F92)=0,"",IF($A92="","Add a charge ID",IF(COUNTIF($A$5:$A$124,$A92)&gt;1,"Duplicate charge ID",IF(NOT(ISNUMBER($E92)),"Enter the due date as YYYY-MM-DD",IF(NOT(ISNUMBER($F92)),"Enter the amount due",IF(AND(ISNUMBER($B92),ISNUMBER($C92),$C92&lt;$B92),"Period end is before period start",""))))))</f>
        <v/>
      </c>
    </row>
    <row r="93">
      <c r="A93" s="20" t="n"/>
      <c r="B93" s="21" t="n"/>
      <c r="C93" s="21" t="n"/>
      <c r="D93" s="20" t="n"/>
      <c r="E93" s="21" t="n"/>
      <c r="F93" s="22" t="n"/>
      <c r="G93" s="23" t="str">
        <f>IF($A93="","",ROUND(SUMIFS(Payments!$K$5:$K$404,Payments!$B$5:$B$404,$A93),2))</f>
        <v/>
      </c>
      <c r="H93" s="23" t="str">
        <f>IF($A93="","",ROUND(SUMIFS(Payments!$L$5:$L$404,Payments!$B$5:$B$404,$A93),2))</f>
        <v/>
      </c>
      <c r="I93" s="23" t="str">
        <f>IF($A93="","",ROUND(IF(ISNUMBER($F93),$F93,0)-$G93,2))</f>
        <v/>
      </c>
      <c r="J93" s="24" t="str">
        <f>IF($A93="","",IF(NOT(ISNUMBER($F93)),"Enter amount due",IF($I93=0,"Paid in full",IF($I93&lt;0,"Overpaid (credit)",IF($G93&gt;0,"Partly paid","Unpaid")&amp;IF(AND(ISNUMBER($E93),$E93&lt;Summary!$B$8)," - past due","")))))</f>
        <v/>
      </c>
      <c r="K93" s="23" t="str">
        <f>IF($A93="","",ROUND(SUM($I$5:$I93),2))</f>
        <v/>
      </c>
      <c r="L93" s="20" t="n"/>
      <c r="M93" s="24" t="str">
        <f>IF(COUNTA($A93:$F93)=0,"",IF($A93="","Add a charge ID",IF(COUNTIF($A$5:$A$124,$A93)&gt;1,"Duplicate charge ID",IF(NOT(ISNUMBER($E93)),"Enter the due date as YYYY-MM-DD",IF(NOT(ISNUMBER($F93)),"Enter the amount due",IF(AND(ISNUMBER($B93),ISNUMBER($C93),$C93&lt;$B93),"Period end is before period start",""))))))</f>
        <v/>
      </c>
    </row>
    <row r="94">
      <c r="A94" s="20" t="n"/>
      <c r="B94" s="21" t="n"/>
      <c r="C94" s="21" t="n"/>
      <c r="D94" s="20" t="n"/>
      <c r="E94" s="21" t="n"/>
      <c r="F94" s="22" t="n"/>
      <c r="G94" s="23" t="str">
        <f>IF($A94="","",ROUND(SUMIFS(Payments!$K$5:$K$404,Payments!$B$5:$B$404,$A94),2))</f>
        <v/>
      </c>
      <c r="H94" s="23" t="str">
        <f>IF($A94="","",ROUND(SUMIFS(Payments!$L$5:$L$404,Payments!$B$5:$B$404,$A94),2))</f>
        <v/>
      </c>
      <c r="I94" s="23" t="str">
        <f>IF($A94="","",ROUND(IF(ISNUMBER($F94),$F94,0)-$G94,2))</f>
        <v/>
      </c>
      <c r="J94" s="24" t="str">
        <f>IF($A94="","",IF(NOT(ISNUMBER($F94)),"Enter amount due",IF($I94=0,"Paid in full",IF($I94&lt;0,"Overpaid (credit)",IF($G94&gt;0,"Partly paid","Unpaid")&amp;IF(AND(ISNUMBER($E94),$E94&lt;Summary!$B$8)," - past due","")))))</f>
        <v/>
      </c>
      <c r="K94" s="23" t="str">
        <f>IF($A94="","",ROUND(SUM($I$5:$I94),2))</f>
        <v/>
      </c>
      <c r="L94" s="20" t="n"/>
      <c r="M94" s="24" t="str">
        <f>IF(COUNTA($A94:$F94)=0,"",IF($A94="","Add a charge ID",IF(COUNTIF($A$5:$A$124,$A94)&gt;1,"Duplicate charge ID",IF(NOT(ISNUMBER($E94)),"Enter the due date as YYYY-MM-DD",IF(NOT(ISNUMBER($F94)),"Enter the amount due",IF(AND(ISNUMBER($B94),ISNUMBER($C94),$C94&lt;$B94),"Period end is before period start",""))))))</f>
        <v/>
      </c>
    </row>
    <row r="95">
      <c r="A95" s="20" t="n"/>
      <c r="B95" s="21" t="n"/>
      <c r="C95" s="21" t="n"/>
      <c r="D95" s="20" t="n"/>
      <c r="E95" s="21" t="n"/>
      <c r="F95" s="22" t="n"/>
      <c r="G95" s="23" t="str">
        <f>IF($A95="","",ROUND(SUMIFS(Payments!$K$5:$K$404,Payments!$B$5:$B$404,$A95),2))</f>
        <v/>
      </c>
      <c r="H95" s="23" t="str">
        <f>IF($A95="","",ROUND(SUMIFS(Payments!$L$5:$L$404,Payments!$B$5:$B$404,$A95),2))</f>
        <v/>
      </c>
      <c r="I95" s="23" t="str">
        <f>IF($A95="","",ROUND(IF(ISNUMBER($F95),$F95,0)-$G95,2))</f>
        <v/>
      </c>
      <c r="J95" s="24" t="str">
        <f>IF($A95="","",IF(NOT(ISNUMBER($F95)),"Enter amount due",IF($I95=0,"Paid in full",IF($I95&lt;0,"Overpaid (credit)",IF($G95&gt;0,"Partly paid","Unpaid")&amp;IF(AND(ISNUMBER($E95),$E95&lt;Summary!$B$8)," - past due","")))))</f>
        <v/>
      </c>
      <c r="K95" s="23" t="str">
        <f>IF($A95="","",ROUND(SUM($I$5:$I95),2))</f>
        <v/>
      </c>
      <c r="L95" s="20" t="n"/>
      <c r="M95" s="24" t="str">
        <f>IF(COUNTA($A95:$F95)=0,"",IF($A95="","Add a charge ID",IF(COUNTIF($A$5:$A$124,$A95)&gt;1,"Duplicate charge ID",IF(NOT(ISNUMBER($E95)),"Enter the due date as YYYY-MM-DD",IF(NOT(ISNUMBER($F95)),"Enter the amount due",IF(AND(ISNUMBER($B95),ISNUMBER($C95),$C95&lt;$B95),"Period end is before period start",""))))))</f>
        <v/>
      </c>
    </row>
    <row r="96">
      <c r="A96" s="20" t="n"/>
      <c r="B96" s="21" t="n"/>
      <c r="C96" s="21" t="n"/>
      <c r="D96" s="20" t="n"/>
      <c r="E96" s="21" t="n"/>
      <c r="F96" s="22" t="n"/>
      <c r="G96" s="23" t="str">
        <f>IF($A96="","",ROUND(SUMIFS(Payments!$K$5:$K$404,Payments!$B$5:$B$404,$A96),2))</f>
        <v/>
      </c>
      <c r="H96" s="23" t="str">
        <f>IF($A96="","",ROUND(SUMIFS(Payments!$L$5:$L$404,Payments!$B$5:$B$404,$A96),2))</f>
        <v/>
      </c>
      <c r="I96" s="23" t="str">
        <f>IF($A96="","",ROUND(IF(ISNUMBER($F96),$F96,0)-$G96,2))</f>
        <v/>
      </c>
      <c r="J96" s="24" t="str">
        <f>IF($A96="","",IF(NOT(ISNUMBER($F96)),"Enter amount due",IF($I96=0,"Paid in full",IF($I96&lt;0,"Overpaid (credit)",IF($G96&gt;0,"Partly paid","Unpaid")&amp;IF(AND(ISNUMBER($E96),$E96&lt;Summary!$B$8)," - past due","")))))</f>
        <v/>
      </c>
      <c r="K96" s="23" t="str">
        <f>IF($A96="","",ROUND(SUM($I$5:$I96),2))</f>
        <v/>
      </c>
      <c r="L96" s="20" t="n"/>
      <c r="M96" s="24" t="str">
        <f>IF(COUNTA($A96:$F96)=0,"",IF($A96="","Add a charge ID",IF(COUNTIF($A$5:$A$124,$A96)&gt;1,"Duplicate charge ID",IF(NOT(ISNUMBER($E96)),"Enter the due date as YYYY-MM-DD",IF(NOT(ISNUMBER($F96)),"Enter the amount due",IF(AND(ISNUMBER($B96),ISNUMBER($C96),$C96&lt;$B96),"Period end is before period start",""))))))</f>
        <v/>
      </c>
    </row>
    <row r="97">
      <c r="A97" s="20" t="n"/>
      <c r="B97" s="21" t="n"/>
      <c r="C97" s="21" t="n"/>
      <c r="D97" s="20" t="n"/>
      <c r="E97" s="21" t="n"/>
      <c r="F97" s="22" t="n"/>
      <c r="G97" s="23" t="str">
        <f>IF($A97="","",ROUND(SUMIFS(Payments!$K$5:$K$404,Payments!$B$5:$B$404,$A97),2))</f>
        <v/>
      </c>
      <c r="H97" s="23" t="str">
        <f>IF($A97="","",ROUND(SUMIFS(Payments!$L$5:$L$404,Payments!$B$5:$B$404,$A97),2))</f>
        <v/>
      </c>
      <c r="I97" s="23" t="str">
        <f>IF($A97="","",ROUND(IF(ISNUMBER($F97),$F97,0)-$G97,2))</f>
        <v/>
      </c>
      <c r="J97" s="24" t="str">
        <f>IF($A97="","",IF(NOT(ISNUMBER($F97)),"Enter amount due",IF($I97=0,"Paid in full",IF($I97&lt;0,"Overpaid (credit)",IF($G97&gt;0,"Partly paid","Unpaid")&amp;IF(AND(ISNUMBER($E97),$E97&lt;Summary!$B$8)," - past due","")))))</f>
        <v/>
      </c>
      <c r="K97" s="23" t="str">
        <f>IF($A97="","",ROUND(SUM($I$5:$I97),2))</f>
        <v/>
      </c>
      <c r="L97" s="20" t="n"/>
      <c r="M97" s="24" t="str">
        <f>IF(COUNTA($A97:$F97)=0,"",IF($A97="","Add a charge ID",IF(COUNTIF($A$5:$A$124,$A97)&gt;1,"Duplicate charge ID",IF(NOT(ISNUMBER($E97)),"Enter the due date as YYYY-MM-DD",IF(NOT(ISNUMBER($F97)),"Enter the amount due",IF(AND(ISNUMBER($B97),ISNUMBER($C97),$C97&lt;$B97),"Period end is before period start",""))))))</f>
        <v/>
      </c>
    </row>
    <row r="98">
      <c r="A98" s="20" t="n"/>
      <c r="B98" s="21" t="n"/>
      <c r="C98" s="21" t="n"/>
      <c r="D98" s="20" t="n"/>
      <c r="E98" s="21" t="n"/>
      <c r="F98" s="22" t="n"/>
      <c r="G98" s="23" t="str">
        <f>IF($A98="","",ROUND(SUMIFS(Payments!$K$5:$K$404,Payments!$B$5:$B$404,$A98),2))</f>
        <v/>
      </c>
      <c r="H98" s="23" t="str">
        <f>IF($A98="","",ROUND(SUMIFS(Payments!$L$5:$L$404,Payments!$B$5:$B$404,$A98),2))</f>
        <v/>
      </c>
      <c r="I98" s="23" t="str">
        <f>IF($A98="","",ROUND(IF(ISNUMBER($F98),$F98,0)-$G98,2))</f>
        <v/>
      </c>
      <c r="J98" s="24" t="str">
        <f>IF($A98="","",IF(NOT(ISNUMBER($F98)),"Enter amount due",IF($I98=0,"Paid in full",IF($I98&lt;0,"Overpaid (credit)",IF($G98&gt;0,"Partly paid","Unpaid")&amp;IF(AND(ISNUMBER($E98),$E98&lt;Summary!$B$8)," - past due","")))))</f>
        <v/>
      </c>
      <c r="K98" s="23" t="str">
        <f>IF($A98="","",ROUND(SUM($I$5:$I98),2))</f>
        <v/>
      </c>
      <c r="L98" s="20" t="n"/>
      <c r="M98" s="24" t="str">
        <f>IF(COUNTA($A98:$F98)=0,"",IF($A98="","Add a charge ID",IF(COUNTIF($A$5:$A$124,$A98)&gt;1,"Duplicate charge ID",IF(NOT(ISNUMBER($E98)),"Enter the due date as YYYY-MM-DD",IF(NOT(ISNUMBER($F98)),"Enter the amount due",IF(AND(ISNUMBER($B98),ISNUMBER($C98),$C98&lt;$B98),"Period end is before period start",""))))))</f>
        <v/>
      </c>
    </row>
    <row r="99">
      <c r="A99" s="20" t="n"/>
      <c r="B99" s="21" t="n"/>
      <c r="C99" s="21" t="n"/>
      <c r="D99" s="20" t="n"/>
      <c r="E99" s="21" t="n"/>
      <c r="F99" s="22" t="n"/>
      <c r="G99" s="23" t="str">
        <f>IF($A99="","",ROUND(SUMIFS(Payments!$K$5:$K$404,Payments!$B$5:$B$404,$A99),2))</f>
        <v/>
      </c>
      <c r="H99" s="23" t="str">
        <f>IF($A99="","",ROUND(SUMIFS(Payments!$L$5:$L$404,Payments!$B$5:$B$404,$A99),2))</f>
        <v/>
      </c>
      <c r="I99" s="23" t="str">
        <f>IF($A99="","",ROUND(IF(ISNUMBER($F99),$F99,0)-$G99,2))</f>
        <v/>
      </c>
      <c r="J99" s="24" t="str">
        <f>IF($A99="","",IF(NOT(ISNUMBER($F99)),"Enter amount due",IF($I99=0,"Paid in full",IF($I99&lt;0,"Overpaid (credit)",IF($G99&gt;0,"Partly paid","Unpaid")&amp;IF(AND(ISNUMBER($E99),$E99&lt;Summary!$B$8)," - past due","")))))</f>
        <v/>
      </c>
      <c r="K99" s="23" t="str">
        <f>IF($A99="","",ROUND(SUM($I$5:$I99),2))</f>
        <v/>
      </c>
      <c r="L99" s="20" t="n"/>
      <c r="M99" s="24" t="str">
        <f>IF(COUNTA($A99:$F99)=0,"",IF($A99="","Add a charge ID",IF(COUNTIF($A$5:$A$124,$A99)&gt;1,"Duplicate charge ID",IF(NOT(ISNUMBER($E99)),"Enter the due date as YYYY-MM-DD",IF(NOT(ISNUMBER($F99)),"Enter the amount due",IF(AND(ISNUMBER($B99),ISNUMBER($C99),$C99&lt;$B99),"Period end is before period start",""))))))</f>
        <v/>
      </c>
    </row>
    <row r="100">
      <c r="A100" s="20" t="n"/>
      <c r="B100" s="21" t="n"/>
      <c r="C100" s="21" t="n"/>
      <c r="D100" s="20" t="n"/>
      <c r="E100" s="21" t="n"/>
      <c r="F100" s="22" t="n"/>
      <c r="G100" s="23" t="str">
        <f>IF($A100="","",ROUND(SUMIFS(Payments!$K$5:$K$404,Payments!$B$5:$B$404,$A100),2))</f>
        <v/>
      </c>
      <c r="H100" s="23" t="str">
        <f>IF($A100="","",ROUND(SUMIFS(Payments!$L$5:$L$404,Payments!$B$5:$B$404,$A100),2))</f>
        <v/>
      </c>
      <c r="I100" s="23" t="str">
        <f>IF($A100="","",ROUND(IF(ISNUMBER($F100),$F100,0)-$G100,2))</f>
        <v/>
      </c>
      <c r="J100" s="24" t="str">
        <f>IF($A100="","",IF(NOT(ISNUMBER($F100)),"Enter amount due",IF($I100=0,"Paid in full",IF($I100&lt;0,"Overpaid (credit)",IF($G100&gt;0,"Partly paid","Unpaid")&amp;IF(AND(ISNUMBER($E100),$E100&lt;Summary!$B$8)," - past due","")))))</f>
        <v/>
      </c>
      <c r="K100" s="23" t="str">
        <f>IF($A100="","",ROUND(SUM($I$5:$I100),2))</f>
        <v/>
      </c>
      <c r="L100" s="20" t="n"/>
      <c r="M100" s="24" t="str">
        <f>IF(COUNTA($A100:$F100)=0,"",IF($A100="","Add a charge ID",IF(COUNTIF($A$5:$A$124,$A100)&gt;1,"Duplicate charge ID",IF(NOT(ISNUMBER($E100)),"Enter the due date as YYYY-MM-DD",IF(NOT(ISNUMBER($F100)),"Enter the amount due",IF(AND(ISNUMBER($B100),ISNUMBER($C100),$C100&lt;$B100),"Period end is before period start",""))))))</f>
        <v/>
      </c>
    </row>
    <row r="101">
      <c r="A101" s="20" t="n"/>
      <c r="B101" s="21" t="n"/>
      <c r="C101" s="21" t="n"/>
      <c r="D101" s="20" t="n"/>
      <c r="E101" s="21" t="n"/>
      <c r="F101" s="22" t="n"/>
      <c r="G101" s="23" t="str">
        <f>IF($A101="","",ROUND(SUMIFS(Payments!$K$5:$K$404,Payments!$B$5:$B$404,$A101),2))</f>
        <v/>
      </c>
      <c r="H101" s="23" t="str">
        <f>IF($A101="","",ROUND(SUMIFS(Payments!$L$5:$L$404,Payments!$B$5:$B$404,$A101),2))</f>
        <v/>
      </c>
      <c r="I101" s="23" t="str">
        <f>IF($A101="","",ROUND(IF(ISNUMBER($F101),$F101,0)-$G101,2))</f>
        <v/>
      </c>
      <c r="J101" s="24" t="str">
        <f>IF($A101="","",IF(NOT(ISNUMBER($F101)),"Enter amount due",IF($I101=0,"Paid in full",IF($I101&lt;0,"Overpaid (credit)",IF($G101&gt;0,"Partly paid","Unpaid")&amp;IF(AND(ISNUMBER($E101),$E101&lt;Summary!$B$8)," - past due","")))))</f>
        <v/>
      </c>
      <c r="K101" s="23" t="str">
        <f>IF($A101="","",ROUND(SUM($I$5:$I101),2))</f>
        <v/>
      </c>
      <c r="L101" s="20" t="n"/>
      <c r="M101" s="24" t="str">
        <f>IF(COUNTA($A101:$F101)=0,"",IF($A101="","Add a charge ID",IF(COUNTIF($A$5:$A$124,$A101)&gt;1,"Duplicate charge ID",IF(NOT(ISNUMBER($E101)),"Enter the due date as YYYY-MM-DD",IF(NOT(ISNUMBER($F101)),"Enter the amount due",IF(AND(ISNUMBER($B101),ISNUMBER($C101),$C101&lt;$B101),"Period end is before period start",""))))))</f>
        <v/>
      </c>
    </row>
    <row r="102">
      <c r="A102" s="20" t="n"/>
      <c r="B102" s="21" t="n"/>
      <c r="C102" s="21" t="n"/>
      <c r="D102" s="20" t="n"/>
      <c r="E102" s="21" t="n"/>
      <c r="F102" s="22" t="n"/>
      <c r="G102" s="23" t="str">
        <f>IF($A102="","",ROUND(SUMIFS(Payments!$K$5:$K$404,Payments!$B$5:$B$404,$A102),2))</f>
        <v/>
      </c>
      <c r="H102" s="23" t="str">
        <f>IF($A102="","",ROUND(SUMIFS(Payments!$L$5:$L$404,Payments!$B$5:$B$404,$A102),2))</f>
        <v/>
      </c>
      <c r="I102" s="23" t="str">
        <f>IF($A102="","",ROUND(IF(ISNUMBER($F102),$F102,0)-$G102,2))</f>
        <v/>
      </c>
      <c r="J102" s="24" t="str">
        <f>IF($A102="","",IF(NOT(ISNUMBER($F102)),"Enter amount due",IF($I102=0,"Paid in full",IF($I102&lt;0,"Overpaid (credit)",IF($G102&gt;0,"Partly paid","Unpaid")&amp;IF(AND(ISNUMBER($E102),$E102&lt;Summary!$B$8)," - past due","")))))</f>
        <v/>
      </c>
      <c r="K102" s="23" t="str">
        <f>IF($A102="","",ROUND(SUM($I$5:$I102),2))</f>
        <v/>
      </c>
      <c r="L102" s="20" t="n"/>
      <c r="M102" s="24" t="str">
        <f>IF(COUNTA($A102:$F102)=0,"",IF($A102="","Add a charge ID",IF(COUNTIF($A$5:$A$124,$A102)&gt;1,"Duplicate charge ID",IF(NOT(ISNUMBER($E102)),"Enter the due date as YYYY-MM-DD",IF(NOT(ISNUMBER($F102)),"Enter the amount due",IF(AND(ISNUMBER($B102),ISNUMBER($C102),$C102&lt;$B102),"Period end is before period start",""))))))</f>
        <v/>
      </c>
    </row>
    <row r="103">
      <c r="A103" s="20" t="n"/>
      <c r="B103" s="21" t="n"/>
      <c r="C103" s="21" t="n"/>
      <c r="D103" s="20" t="n"/>
      <c r="E103" s="21" t="n"/>
      <c r="F103" s="22" t="n"/>
      <c r="G103" s="23" t="str">
        <f>IF($A103="","",ROUND(SUMIFS(Payments!$K$5:$K$404,Payments!$B$5:$B$404,$A103),2))</f>
        <v/>
      </c>
      <c r="H103" s="23" t="str">
        <f>IF($A103="","",ROUND(SUMIFS(Payments!$L$5:$L$404,Payments!$B$5:$B$404,$A103),2))</f>
        <v/>
      </c>
      <c r="I103" s="23" t="str">
        <f>IF($A103="","",ROUND(IF(ISNUMBER($F103),$F103,0)-$G103,2))</f>
        <v/>
      </c>
      <c r="J103" s="24" t="str">
        <f>IF($A103="","",IF(NOT(ISNUMBER($F103)),"Enter amount due",IF($I103=0,"Paid in full",IF($I103&lt;0,"Overpaid (credit)",IF($G103&gt;0,"Partly paid","Unpaid")&amp;IF(AND(ISNUMBER($E103),$E103&lt;Summary!$B$8)," - past due","")))))</f>
        <v/>
      </c>
      <c r="K103" s="23" t="str">
        <f>IF($A103="","",ROUND(SUM($I$5:$I103),2))</f>
        <v/>
      </c>
      <c r="L103" s="20" t="n"/>
      <c r="M103" s="24" t="str">
        <f>IF(COUNTA($A103:$F103)=0,"",IF($A103="","Add a charge ID",IF(COUNTIF($A$5:$A$124,$A103)&gt;1,"Duplicate charge ID",IF(NOT(ISNUMBER($E103)),"Enter the due date as YYYY-MM-DD",IF(NOT(ISNUMBER($F103)),"Enter the amount due",IF(AND(ISNUMBER($B103),ISNUMBER($C103),$C103&lt;$B103),"Period end is before period start",""))))))</f>
        <v/>
      </c>
    </row>
    <row r="104">
      <c r="A104" s="20" t="n"/>
      <c r="B104" s="21" t="n"/>
      <c r="C104" s="21" t="n"/>
      <c r="D104" s="20" t="n"/>
      <c r="E104" s="21" t="n"/>
      <c r="F104" s="22" t="n"/>
      <c r="G104" s="23" t="str">
        <f>IF($A104="","",ROUND(SUMIFS(Payments!$K$5:$K$404,Payments!$B$5:$B$404,$A104),2))</f>
        <v/>
      </c>
      <c r="H104" s="23" t="str">
        <f>IF($A104="","",ROUND(SUMIFS(Payments!$L$5:$L$404,Payments!$B$5:$B$404,$A104),2))</f>
        <v/>
      </c>
      <c r="I104" s="23" t="str">
        <f>IF($A104="","",ROUND(IF(ISNUMBER($F104),$F104,0)-$G104,2))</f>
        <v/>
      </c>
      <c r="J104" s="24" t="str">
        <f>IF($A104="","",IF(NOT(ISNUMBER($F104)),"Enter amount due",IF($I104=0,"Paid in full",IF($I104&lt;0,"Overpaid (credit)",IF($G104&gt;0,"Partly paid","Unpaid")&amp;IF(AND(ISNUMBER($E104),$E104&lt;Summary!$B$8)," - past due","")))))</f>
        <v/>
      </c>
      <c r="K104" s="23" t="str">
        <f>IF($A104="","",ROUND(SUM($I$5:$I104),2))</f>
        <v/>
      </c>
      <c r="L104" s="20" t="n"/>
      <c r="M104" s="24" t="str">
        <f>IF(COUNTA($A104:$F104)=0,"",IF($A104="","Add a charge ID",IF(COUNTIF($A$5:$A$124,$A104)&gt;1,"Duplicate charge ID",IF(NOT(ISNUMBER($E104)),"Enter the due date as YYYY-MM-DD",IF(NOT(ISNUMBER($F104)),"Enter the amount due",IF(AND(ISNUMBER($B104),ISNUMBER($C104),$C104&lt;$B104),"Period end is before period start",""))))))</f>
        <v/>
      </c>
    </row>
    <row r="105">
      <c r="A105" s="20" t="n"/>
      <c r="B105" s="21" t="n"/>
      <c r="C105" s="21" t="n"/>
      <c r="D105" s="20" t="n"/>
      <c r="E105" s="21" t="n"/>
      <c r="F105" s="22" t="n"/>
      <c r="G105" s="23" t="str">
        <f>IF($A105="","",ROUND(SUMIFS(Payments!$K$5:$K$404,Payments!$B$5:$B$404,$A105),2))</f>
        <v/>
      </c>
      <c r="H105" s="23" t="str">
        <f>IF($A105="","",ROUND(SUMIFS(Payments!$L$5:$L$404,Payments!$B$5:$B$404,$A105),2))</f>
        <v/>
      </c>
      <c r="I105" s="23" t="str">
        <f>IF($A105="","",ROUND(IF(ISNUMBER($F105),$F105,0)-$G105,2))</f>
        <v/>
      </c>
      <c r="J105" s="24" t="str">
        <f>IF($A105="","",IF(NOT(ISNUMBER($F105)),"Enter amount due",IF($I105=0,"Paid in full",IF($I105&lt;0,"Overpaid (credit)",IF($G105&gt;0,"Partly paid","Unpaid")&amp;IF(AND(ISNUMBER($E105),$E105&lt;Summary!$B$8)," - past due","")))))</f>
        <v/>
      </c>
      <c r="K105" s="23" t="str">
        <f>IF($A105="","",ROUND(SUM($I$5:$I105),2))</f>
        <v/>
      </c>
      <c r="L105" s="20" t="n"/>
      <c r="M105" s="24" t="str">
        <f>IF(COUNTA($A105:$F105)=0,"",IF($A105="","Add a charge ID",IF(COUNTIF($A$5:$A$124,$A105)&gt;1,"Duplicate charge ID",IF(NOT(ISNUMBER($E105)),"Enter the due date as YYYY-MM-DD",IF(NOT(ISNUMBER($F105)),"Enter the amount due",IF(AND(ISNUMBER($B105),ISNUMBER($C105),$C105&lt;$B105),"Period end is before period start",""))))))</f>
        <v/>
      </c>
    </row>
    <row r="106">
      <c r="A106" s="20" t="n"/>
      <c r="B106" s="21" t="n"/>
      <c r="C106" s="21" t="n"/>
      <c r="D106" s="20" t="n"/>
      <c r="E106" s="21" t="n"/>
      <c r="F106" s="22" t="n"/>
      <c r="G106" s="23" t="str">
        <f>IF($A106="","",ROUND(SUMIFS(Payments!$K$5:$K$404,Payments!$B$5:$B$404,$A106),2))</f>
        <v/>
      </c>
      <c r="H106" s="23" t="str">
        <f>IF($A106="","",ROUND(SUMIFS(Payments!$L$5:$L$404,Payments!$B$5:$B$404,$A106),2))</f>
        <v/>
      </c>
      <c r="I106" s="23" t="str">
        <f>IF($A106="","",ROUND(IF(ISNUMBER($F106),$F106,0)-$G106,2))</f>
        <v/>
      </c>
      <c r="J106" s="24" t="str">
        <f>IF($A106="","",IF(NOT(ISNUMBER($F106)),"Enter amount due",IF($I106=0,"Paid in full",IF($I106&lt;0,"Overpaid (credit)",IF($G106&gt;0,"Partly paid","Unpaid")&amp;IF(AND(ISNUMBER($E106),$E106&lt;Summary!$B$8)," - past due","")))))</f>
        <v/>
      </c>
      <c r="K106" s="23" t="str">
        <f>IF($A106="","",ROUND(SUM($I$5:$I106),2))</f>
        <v/>
      </c>
      <c r="L106" s="20" t="n"/>
      <c r="M106" s="24" t="str">
        <f>IF(COUNTA($A106:$F106)=0,"",IF($A106="","Add a charge ID",IF(COUNTIF($A$5:$A$124,$A106)&gt;1,"Duplicate charge ID",IF(NOT(ISNUMBER($E106)),"Enter the due date as YYYY-MM-DD",IF(NOT(ISNUMBER($F106)),"Enter the amount due",IF(AND(ISNUMBER($B106),ISNUMBER($C106),$C106&lt;$B106),"Period end is before period start",""))))))</f>
        <v/>
      </c>
    </row>
    <row r="107">
      <c r="A107" s="20" t="n"/>
      <c r="B107" s="21" t="n"/>
      <c r="C107" s="21" t="n"/>
      <c r="D107" s="20" t="n"/>
      <c r="E107" s="21" t="n"/>
      <c r="F107" s="22" t="n"/>
      <c r="G107" s="23" t="str">
        <f>IF($A107="","",ROUND(SUMIFS(Payments!$K$5:$K$404,Payments!$B$5:$B$404,$A107),2))</f>
        <v/>
      </c>
      <c r="H107" s="23" t="str">
        <f>IF($A107="","",ROUND(SUMIFS(Payments!$L$5:$L$404,Payments!$B$5:$B$404,$A107),2))</f>
        <v/>
      </c>
      <c r="I107" s="23" t="str">
        <f>IF($A107="","",ROUND(IF(ISNUMBER($F107),$F107,0)-$G107,2))</f>
        <v/>
      </c>
      <c r="J107" s="24" t="str">
        <f>IF($A107="","",IF(NOT(ISNUMBER($F107)),"Enter amount due",IF($I107=0,"Paid in full",IF($I107&lt;0,"Overpaid (credit)",IF($G107&gt;0,"Partly paid","Unpaid")&amp;IF(AND(ISNUMBER($E107),$E107&lt;Summary!$B$8)," - past due","")))))</f>
        <v/>
      </c>
      <c r="K107" s="23" t="str">
        <f>IF($A107="","",ROUND(SUM($I$5:$I107),2))</f>
        <v/>
      </c>
      <c r="L107" s="20" t="n"/>
      <c r="M107" s="24" t="str">
        <f>IF(COUNTA($A107:$F107)=0,"",IF($A107="","Add a charge ID",IF(COUNTIF($A$5:$A$124,$A107)&gt;1,"Duplicate charge ID",IF(NOT(ISNUMBER($E107)),"Enter the due date as YYYY-MM-DD",IF(NOT(ISNUMBER($F107)),"Enter the amount due",IF(AND(ISNUMBER($B107),ISNUMBER($C107),$C107&lt;$B107),"Period end is before period start",""))))))</f>
        <v/>
      </c>
    </row>
    <row r="108">
      <c r="A108" s="20" t="n"/>
      <c r="B108" s="21" t="n"/>
      <c r="C108" s="21" t="n"/>
      <c r="D108" s="20" t="n"/>
      <c r="E108" s="21" t="n"/>
      <c r="F108" s="22" t="n"/>
      <c r="G108" s="23" t="str">
        <f>IF($A108="","",ROUND(SUMIFS(Payments!$K$5:$K$404,Payments!$B$5:$B$404,$A108),2))</f>
        <v/>
      </c>
      <c r="H108" s="23" t="str">
        <f>IF($A108="","",ROUND(SUMIFS(Payments!$L$5:$L$404,Payments!$B$5:$B$404,$A108),2))</f>
        <v/>
      </c>
      <c r="I108" s="23" t="str">
        <f>IF($A108="","",ROUND(IF(ISNUMBER($F108),$F108,0)-$G108,2))</f>
        <v/>
      </c>
      <c r="J108" s="24" t="str">
        <f>IF($A108="","",IF(NOT(ISNUMBER($F108)),"Enter amount due",IF($I108=0,"Paid in full",IF($I108&lt;0,"Overpaid (credit)",IF($G108&gt;0,"Partly paid","Unpaid")&amp;IF(AND(ISNUMBER($E108),$E108&lt;Summary!$B$8)," - past due","")))))</f>
        <v/>
      </c>
      <c r="K108" s="23" t="str">
        <f>IF($A108="","",ROUND(SUM($I$5:$I108),2))</f>
        <v/>
      </c>
      <c r="L108" s="20" t="n"/>
      <c r="M108" s="24" t="str">
        <f>IF(COUNTA($A108:$F108)=0,"",IF($A108="","Add a charge ID",IF(COUNTIF($A$5:$A$124,$A108)&gt;1,"Duplicate charge ID",IF(NOT(ISNUMBER($E108)),"Enter the due date as YYYY-MM-DD",IF(NOT(ISNUMBER($F108)),"Enter the amount due",IF(AND(ISNUMBER($B108),ISNUMBER($C108),$C108&lt;$B108),"Period end is before period start",""))))))</f>
        <v/>
      </c>
    </row>
    <row r="109">
      <c r="A109" s="20" t="n"/>
      <c r="B109" s="21" t="n"/>
      <c r="C109" s="21" t="n"/>
      <c r="D109" s="20" t="n"/>
      <c r="E109" s="21" t="n"/>
      <c r="F109" s="22" t="n"/>
      <c r="G109" s="23" t="str">
        <f>IF($A109="","",ROUND(SUMIFS(Payments!$K$5:$K$404,Payments!$B$5:$B$404,$A109),2))</f>
        <v/>
      </c>
      <c r="H109" s="23" t="str">
        <f>IF($A109="","",ROUND(SUMIFS(Payments!$L$5:$L$404,Payments!$B$5:$B$404,$A109),2))</f>
        <v/>
      </c>
      <c r="I109" s="23" t="str">
        <f>IF($A109="","",ROUND(IF(ISNUMBER($F109),$F109,0)-$G109,2))</f>
        <v/>
      </c>
      <c r="J109" s="24" t="str">
        <f>IF($A109="","",IF(NOT(ISNUMBER($F109)),"Enter amount due",IF($I109=0,"Paid in full",IF($I109&lt;0,"Overpaid (credit)",IF($G109&gt;0,"Partly paid","Unpaid")&amp;IF(AND(ISNUMBER($E109),$E109&lt;Summary!$B$8)," - past due","")))))</f>
        <v/>
      </c>
      <c r="K109" s="23" t="str">
        <f>IF($A109="","",ROUND(SUM($I$5:$I109),2))</f>
        <v/>
      </c>
      <c r="L109" s="20" t="n"/>
      <c r="M109" s="24" t="str">
        <f>IF(COUNTA($A109:$F109)=0,"",IF($A109="","Add a charge ID",IF(COUNTIF($A$5:$A$124,$A109)&gt;1,"Duplicate charge ID",IF(NOT(ISNUMBER($E109)),"Enter the due date as YYYY-MM-DD",IF(NOT(ISNUMBER($F109)),"Enter the amount due",IF(AND(ISNUMBER($B109),ISNUMBER($C109),$C109&lt;$B109),"Period end is before period start",""))))))</f>
        <v/>
      </c>
    </row>
    <row r="110">
      <c r="A110" s="20" t="n"/>
      <c r="B110" s="21" t="n"/>
      <c r="C110" s="21" t="n"/>
      <c r="D110" s="20" t="n"/>
      <c r="E110" s="21" t="n"/>
      <c r="F110" s="22" t="n"/>
      <c r="G110" s="23" t="str">
        <f>IF($A110="","",ROUND(SUMIFS(Payments!$K$5:$K$404,Payments!$B$5:$B$404,$A110),2))</f>
        <v/>
      </c>
      <c r="H110" s="23" t="str">
        <f>IF($A110="","",ROUND(SUMIFS(Payments!$L$5:$L$404,Payments!$B$5:$B$404,$A110),2))</f>
        <v/>
      </c>
      <c r="I110" s="23" t="str">
        <f>IF($A110="","",ROUND(IF(ISNUMBER($F110),$F110,0)-$G110,2))</f>
        <v/>
      </c>
      <c r="J110" s="24" t="str">
        <f>IF($A110="","",IF(NOT(ISNUMBER($F110)),"Enter amount due",IF($I110=0,"Paid in full",IF($I110&lt;0,"Overpaid (credit)",IF($G110&gt;0,"Partly paid","Unpaid")&amp;IF(AND(ISNUMBER($E110),$E110&lt;Summary!$B$8)," - past due","")))))</f>
        <v/>
      </c>
      <c r="K110" s="23" t="str">
        <f>IF($A110="","",ROUND(SUM($I$5:$I110),2))</f>
        <v/>
      </c>
      <c r="L110" s="20" t="n"/>
      <c r="M110" s="24" t="str">
        <f>IF(COUNTA($A110:$F110)=0,"",IF($A110="","Add a charge ID",IF(COUNTIF($A$5:$A$124,$A110)&gt;1,"Duplicate charge ID",IF(NOT(ISNUMBER($E110)),"Enter the due date as YYYY-MM-DD",IF(NOT(ISNUMBER($F110)),"Enter the amount due",IF(AND(ISNUMBER($B110),ISNUMBER($C110),$C110&lt;$B110),"Period end is before period start",""))))))</f>
        <v/>
      </c>
    </row>
    <row r="111">
      <c r="A111" s="20" t="n"/>
      <c r="B111" s="21" t="n"/>
      <c r="C111" s="21" t="n"/>
      <c r="D111" s="20" t="n"/>
      <c r="E111" s="21" t="n"/>
      <c r="F111" s="22" t="n"/>
      <c r="G111" s="23" t="str">
        <f>IF($A111="","",ROUND(SUMIFS(Payments!$K$5:$K$404,Payments!$B$5:$B$404,$A111),2))</f>
        <v/>
      </c>
      <c r="H111" s="23" t="str">
        <f>IF($A111="","",ROUND(SUMIFS(Payments!$L$5:$L$404,Payments!$B$5:$B$404,$A111),2))</f>
        <v/>
      </c>
      <c r="I111" s="23" t="str">
        <f>IF($A111="","",ROUND(IF(ISNUMBER($F111),$F111,0)-$G111,2))</f>
        <v/>
      </c>
      <c r="J111" s="24" t="str">
        <f>IF($A111="","",IF(NOT(ISNUMBER($F111)),"Enter amount due",IF($I111=0,"Paid in full",IF($I111&lt;0,"Overpaid (credit)",IF($G111&gt;0,"Partly paid","Unpaid")&amp;IF(AND(ISNUMBER($E111),$E111&lt;Summary!$B$8)," - past due","")))))</f>
        <v/>
      </c>
      <c r="K111" s="23" t="str">
        <f>IF($A111="","",ROUND(SUM($I$5:$I111),2))</f>
        <v/>
      </c>
      <c r="L111" s="20" t="n"/>
      <c r="M111" s="24" t="str">
        <f>IF(COUNTA($A111:$F111)=0,"",IF($A111="","Add a charge ID",IF(COUNTIF($A$5:$A$124,$A111)&gt;1,"Duplicate charge ID",IF(NOT(ISNUMBER($E111)),"Enter the due date as YYYY-MM-DD",IF(NOT(ISNUMBER($F111)),"Enter the amount due",IF(AND(ISNUMBER($B111),ISNUMBER($C111),$C111&lt;$B111),"Period end is before period start",""))))))</f>
        <v/>
      </c>
    </row>
    <row r="112">
      <c r="A112" s="20" t="n"/>
      <c r="B112" s="21" t="n"/>
      <c r="C112" s="21" t="n"/>
      <c r="D112" s="20" t="n"/>
      <c r="E112" s="21" t="n"/>
      <c r="F112" s="22" t="n"/>
      <c r="G112" s="23" t="str">
        <f>IF($A112="","",ROUND(SUMIFS(Payments!$K$5:$K$404,Payments!$B$5:$B$404,$A112),2))</f>
        <v/>
      </c>
      <c r="H112" s="23" t="str">
        <f>IF($A112="","",ROUND(SUMIFS(Payments!$L$5:$L$404,Payments!$B$5:$B$404,$A112),2))</f>
        <v/>
      </c>
      <c r="I112" s="23" t="str">
        <f>IF($A112="","",ROUND(IF(ISNUMBER($F112),$F112,0)-$G112,2))</f>
        <v/>
      </c>
      <c r="J112" s="24" t="str">
        <f>IF($A112="","",IF(NOT(ISNUMBER($F112)),"Enter amount due",IF($I112=0,"Paid in full",IF($I112&lt;0,"Overpaid (credit)",IF($G112&gt;0,"Partly paid","Unpaid")&amp;IF(AND(ISNUMBER($E112),$E112&lt;Summary!$B$8)," - past due","")))))</f>
        <v/>
      </c>
      <c r="K112" s="23" t="str">
        <f>IF($A112="","",ROUND(SUM($I$5:$I112),2))</f>
        <v/>
      </c>
      <c r="L112" s="20" t="n"/>
      <c r="M112" s="24" t="str">
        <f>IF(COUNTA($A112:$F112)=0,"",IF($A112="","Add a charge ID",IF(COUNTIF($A$5:$A$124,$A112)&gt;1,"Duplicate charge ID",IF(NOT(ISNUMBER($E112)),"Enter the due date as YYYY-MM-DD",IF(NOT(ISNUMBER($F112)),"Enter the amount due",IF(AND(ISNUMBER($B112),ISNUMBER($C112),$C112&lt;$B112),"Period end is before period start",""))))))</f>
        <v/>
      </c>
    </row>
    <row r="113">
      <c r="A113" s="20" t="n"/>
      <c r="B113" s="21" t="n"/>
      <c r="C113" s="21" t="n"/>
      <c r="D113" s="20" t="n"/>
      <c r="E113" s="21" t="n"/>
      <c r="F113" s="22" t="n"/>
      <c r="G113" s="23" t="str">
        <f>IF($A113="","",ROUND(SUMIFS(Payments!$K$5:$K$404,Payments!$B$5:$B$404,$A113),2))</f>
        <v/>
      </c>
      <c r="H113" s="23" t="str">
        <f>IF($A113="","",ROUND(SUMIFS(Payments!$L$5:$L$404,Payments!$B$5:$B$404,$A113),2))</f>
        <v/>
      </c>
      <c r="I113" s="23" t="str">
        <f>IF($A113="","",ROUND(IF(ISNUMBER($F113),$F113,0)-$G113,2))</f>
        <v/>
      </c>
      <c r="J113" s="24" t="str">
        <f>IF($A113="","",IF(NOT(ISNUMBER($F113)),"Enter amount due",IF($I113=0,"Paid in full",IF($I113&lt;0,"Overpaid (credit)",IF($G113&gt;0,"Partly paid","Unpaid")&amp;IF(AND(ISNUMBER($E113),$E113&lt;Summary!$B$8)," - past due","")))))</f>
        <v/>
      </c>
      <c r="K113" s="23" t="str">
        <f>IF($A113="","",ROUND(SUM($I$5:$I113),2))</f>
        <v/>
      </c>
      <c r="L113" s="20" t="n"/>
      <c r="M113" s="24" t="str">
        <f>IF(COUNTA($A113:$F113)=0,"",IF($A113="","Add a charge ID",IF(COUNTIF($A$5:$A$124,$A113)&gt;1,"Duplicate charge ID",IF(NOT(ISNUMBER($E113)),"Enter the due date as YYYY-MM-DD",IF(NOT(ISNUMBER($F113)),"Enter the amount due",IF(AND(ISNUMBER($B113),ISNUMBER($C113),$C113&lt;$B113),"Period end is before period start",""))))))</f>
        <v/>
      </c>
    </row>
    <row r="114">
      <c r="A114" s="20" t="n"/>
      <c r="B114" s="21" t="n"/>
      <c r="C114" s="21" t="n"/>
      <c r="D114" s="20" t="n"/>
      <c r="E114" s="21" t="n"/>
      <c r="F114" s="22" t="n"/>
      <c r="G114" s="23" t="str">
        <f>IF($A114="","",ROUND(SUMIFS(Payments!$K$5:$K$404,Payments!$B$5:$B$404,$A114),2))</f>
        <v/>
      </c>
      <c r="H114" s="23" t="str">
        <f>IF($A114="","",ROUND(SUMIFS(Payments!$L$5:$L$404,Payments!$B$5:$B$404,$A114),2))</f>
        <v/>
      </c>
      <c r="I114" s="23" t="str">
        <f>IF($A114="","",ROUND(IF(ISNUMBER($F114),$F114,0)-$G114,2))</f>
        <v/>
      </c>
      <c r="J114" s="24" t="str">
        <f>IF($A114="","",IF(NOT(ISNUMBER($F114)),"Enter amount due",IF($I114=0,"Paid in full",IF($I114&lt;0,"Overpaid (credit)",IF($G114&gt;0,"Partly paid","Unpaid")&amp;IF(AND(ISNUMBER($E114),$E114&lt;Summary!$B$8)," - past due","")))))</f>
        <v/>
      </c>
      <c r="K114" s="23" t="str">
        <f>IF($A114="","",ROUND(SUM($I$5:$I114),2))</f>
        <v/>
      </c>
      <c r="L114" s="20" t="n"/>
      <c r="M114" s="24" t="str">
        <f>IF(COUNTA($A114:$F114)=0,"",IF($A114="","Add a charge ID",IF(COUNTIF($A$5:$A$124,$A114)&gt;1,"Duplicate charge ID",IF(NOT(ISNUMBER($E114)),"Enter the due date as YYYY-MM-DD",IF(NOT(ISNUMBER($F114)),"Enter the amount due",IF(AND(ISNUMBER($B114),ISNUMBER($C114),$C114&lt;$B114),"Period end is before period start",""))))))</f>
        <v/>
      </c>
    </row>
    <row r="115">
      <c r="A115" s="20" t="n"/>
      <c r="B115" s="21" t="n"/>
      <c r="C115" s="21" t="n"/>
      <c r="D115" s="20" t="n"/>
      <c r="E115" s="21" t="n"/>
      <c r="F115" s="22" t="n"/>
      <c r="G115" s="23" t="str">
        <f>IF($A115="","",ROUND(SUMIFS(Payments!$K$5:$K$404,Payments!$B$5:$B$404,$A115),2))</f>
        <v/>
      </c>
      <c r="H115" s="23" t="str">
        <f>IF($A115="","",ROUND(SUMIFS(Payments!$L$5:$L$404,Payments!$B$5:$B$404,$A115),2))</f>
        <v/>
      </c>
      <c r="I115" s="23" t="str">
        <f>IF($A115="","",ROUND(IF(ISNUMBER($F115),$F115,0)-$G115,2))</f>
        <v/>
      </c>
      <c r="J115" s="24" t="str">
        <f>IF($A115="","",IF(NOT(ISNUMBER($F115)),"Enter amount due",IF($I115=0,"Paid in full",IF($I115&lt;0,"Overpaid (credit)",IF($G115&gt;0,"Partly paid","Unpaid")&amp;IF(AND(ISNUMBER($E115),$E115&lt;Summary!$B$8)," - past due","")))))</f>
        <v/>
      </c>
      <c r="K115" s="23" t="str">
        <f>IF($A115="","",ROUND(SUM($I$5:$I115),2))</f>
        <v/>
      </c>
      <c r="L115" s="20" t="n"/>
      <c r="M115" s="24" t="str">
        <f>IF(COUNTA($A115:$F115)=0,"",IF($A115="","Add a charge ID",IF(COUNTIF($A$5:$A$124,$A115)&gt;1,"Duplicate charge ID",IF(NOT(ISNUMBER($E115)),"Enter the due date as YYYY-MM-DD",IF(NOT(ISNUMBER($F115)),"Enter the amount due",IF(AND(ISNUMBER($B115),ISNUMBER($C115),$C115&lt;$B115),"Period end is before period start",""))))))</f>
        <v/>
      </c>
    </row>
    <row r="116">
      <c r="A116" s="20" t="n"/>
      <c r="B116" s="21" t="n"/>
      <c r="C116" s="21" t="n"/>
      <c r="D116" s="20" t="n"/>
      <c r="E116" s="21" t="n"/>
      <c r="F116" s="22" t="n"/>
      <c r="G116" s="23" t="str">
        <f>IF($A116="","",ROUND(SUMIFS(Payments!$K$5:$K$404,Payments!$B$5:$B$404,$A116),2))</f>
        <v/>
      </c>
      <c r="H116" s="23" t="str">
        <f>IF($A116="","",ROUND(SUMIFS(Payments!$L$5:$L$404,Payments!$B$5:$B$404,$A116),2))</f>
        <v/>
      </c>
      <c r="I116" s="23" t="str">
        <f>IF($A116="","",ROUND(IF(ISNUMBER($F116),$F116,0)-$G116,2))</f>
        <v/>
      </c>
      <c r="J116" s="24" t="str">
        <f>IF($A116="","",IF(NOT(ISNUMBER($F116)),"Enter amount due",IF($I116=0,"Paid in full",IF($I116&lt;0,"Overpaid (credit)",IF($G116&gt;0,"Partly paid","Unpaid")&amp;IF(AND(ISNUMBER($E116),$E116&lt;Summary!$B$8)," - past due","")))))</f>
        <v/>
      </c>
      <c r="K116" s="23" t="str">
        <f>IF($A116="","",ROUND(SUM($I$5:$I116),2))</f>
        <v/>
      </c>
      <c r="L116" s="20" t="n"/>
      <c r="M116" s="24" t="str">
        <f>IF(COUNTA($A116:$F116)=0,"",IF($A116="","Add a charge ID",IF(COUNTIF($A$5:$A$124,$A116)&gt;1,"Duplicate charge ID",IF(NOT(ISNUMBER($E116)),"Enter the due date as YYYY-MM-DD",IF(NOT(ISNUMBER($F116)),"Enter the amount due",IF(AND(ISNUMBER($B116),ISNUMBER($C116),$C116&lt;$B116),"Period end is before period start",""))))))</f>
        <v/>
      </c>
    </row>
    <row r="117">
      <c r="A117" s="20" t="n"/>
      <c r="B117" s="21" t="n"/>
      <c r="C117" s="21" t="n"/>
      <c r="D117" s="20" t="n"/>
      <c r="E117" s="21" t="n"/>
      <c r="F117" s="22" t="n"/>
      <c r="G117" s="23" t="str">
        <f>IF($A117="","",ROUND(SUMIFS(Payments!$K$5:$K$404,Payments!$B$5:$B$404,$A117),2))</f>
        <v/>
      </c>
      <c r="H117" s="23" t="str">
        <f>IF($A117="","",ROUND(SUMIFS(Payments!$L$5:$L$404,Payments!$B$5:$B$404,$A117),2))</f>
        <v/>
      </c>
      <c r="I117" s="23" t="str">
        <f>IF($A117="","",ROUND(IF(ISNUMBER($F117),$F117,0)-$G117,2))</f>
        <v/>
      </c>
      <c r="J117" s="24" t="str">
        <f>IF($A117="","",IF(NOT(ISNUMBER($F117)),"Enter amount due",IF($I117=0,"Paid in full",IF($I117&lt;0,"Overpaid (credit)",IF($G117&gt;0,"Partly paid","Unpaid")&amp;IF(AND(ISNUMBER($E117),$E117&lt;Summary!$B$8)," - past due","")))))</f>
        <v/>
      </c>
      <c r="K117" s="23" t="str">
        <f>IF($A117="","",ROUND(SUM($I$5:$I117),2))</f>
        <v/>
      </c>
      <c r="L117" s="20" t="n"/>
      <c r="M117" s="24" t="str">
        <f>IF(COUNTA($A117:$F117)=0,"",IF($A117="","Add a charge ID",IF(COUNTIF($A$5:$A$124,$A117)&gt;1,"Duplicate charge ID",IF(NOT(ISNUMBER($E117)),"Enter the due date as YYYY-MM-DD",IF(NOT(ISNUMBER($F117)),"Enter the amount due",IF(AND(ISNUMBER($B117),ISNUMBER($C117),$C117&lt;$B117),"Period end is before period start",""))))))</f>
        <v/>
      </c>
    </row>
    <row r="118">
      <c r="A118" s="20" t="n"/>
      <c r="B118" s="21" t="n"/>
      <c r="C118" s="21" t="n"/>
      <c r="D118" s="20" t="n"/>
      <c r="E118" s="21" t="n"/>
      <c r="F118" s="22" t="n"/>
      <c r="G118" s="23" t="str">
        <f>IF($A118="","",ROUND(SUMIFS(Payments!$K$5:$K$404,Payments!$B$5:$B$404,$A118),2))</f>
        <v/>
      </c>
      <c r="H118" s="23" t="str">
        <f>IF($A118="","",ROUND(SUMIFS(Payments!$L$5:$L$404,Payments!$B$5:$B$404,$A118),2))</f>
        <v/>
      </c>
      <c r="I118" s="23" t="str">
        <f>IF($A118="","",ROUND(IF(ISNUMBER($F118),$F118,0)-$G118,2))</f>
        <v/>
      </c>
      <c r="J118" s="24" t="str">
        <f>IF($A118="","",IF(NOT(ISNUMBER($F118)),"Enter amount due",IF($I118=0,"Paid in full",IF($I118&lt;0,"Overpaid (credit)",IF($G118&gt;0,"Partly paid","Unpaid")&amp;IF(AND(ISNUMBER($E118),$E118&lt;Summary!$B$8)," - past due","")))))</f>
        <v/>
      </c>
      <c r="K118" s="23" t="str">
        <f>IF($A118="","",ROUND(SUM($I$5:$I118),2))</f>
        <v/>
      </c>
      <c r="L118" s="20" t="n"/>
      <c r="M118" s="24" t="str">
        <f>IF(COUNTA($A118:$F118)=0,"",IF($A118="","Add a charge ID",IF(COUNTIF($A$5:$A$124,$A118)&gt;1,"Duplicate charge ID",IF(NOT(ISNUMBER($E118)),"Enter the due date as YYYY-MM-DD",IF(NOT(ISNUMBER($F118)),"Enter the amount due",IF(AND(ISNUMBER($B118),ISNUMBER($C118),$C118&lt;$B118),"Period end is before period start",""))))))</f>
        <v/>
      </c>
    </row>
    <row r="119">
      <c r="A119" s="20" t="n"/>
      <c r="B119" s="21" t="n"/>
      <c r="C119" s="21" t="n"/>
      <c r="D119" s="20" t="n"/>
      <c r="E119" s="21" t="n"/>
      <c r="F119" s="22" t="n"/>
      <c r="G119" s="23" t="str">
        <f>IF($A119="","",ROUND(SUMIFS(Payments!$K$5:$K$404,Payments!$B$5:$B$404,$A119),2))</f>
        <v/>
      </c>
      <c r="H119" s="23" t="str">
        <f>IF($A119="","",ROUND(SUMIFS(Payments!$L$5:$L$404,Payments!$B$5:$B$404,$A119),2))</f>
        <v/>
      </c>
      <c r="I119" s="23" t="str">
        <f>IF($A119="","",ROUND(IF(ISNUMBER($F119),$F119,0)-$G119,2))</f>
        <v/>
      </c>
      <c r="J119" s="24" t="str">
        <f>IF($A119="","",IF(NOT(ISNUMBER($F119)),"Enter amount due",IF($I119=0,"Paid in full",IF($I119&lt;0,"Overpaid (credit)",IF($G119&gt;0,"Partly paid","Unpaid")&amp;IF(AND(ISNUMBER($E119),$E119&lt;Summary!$B$8)," - past due","")))))</f>
        <v/>
      </c>
      <c r="K119" s="23" t="str">
        <f>IF($A119="","",ROUND(SUM($I$5:$I119),2))</f>
        <v/>
      </c>
      <c r="L119" s="20" t="n"/>
      <c r="M119" s="24" t="str">
        <f>IF(COUNTA($A119:$F119)=0,"",IF($A119="","Add a charge ID",IF(COUNTIF($A$5:$A$124,$A119)&gt;1,"Duplicate charge ID",IF(NOT(ISNUMBER($E119)),"Enter the due date as YYYY-MM-DD",IF(NOT(ISNUMBER($F119)),"Enter the amount due",IF(AND(ISNUMBER($B119),ISNUMBER($C119),$C119&lt;$B119),"Period end is before period start",""))))))</f>
        <v/>
      </c>
    </row>
    <row r="120">
      <c r="A120" s="20" t="n"/>
      <c r="B120" s="21" t="n"/>
      <c r="C120" s="21" t="n"/>
      <c r="D120" s="20" t="n"/>
      <c r="E120" s="21" t="n"/>
      <c r="F120" s="22" t="n"/>
      <c r="G120" s="23" t="str">
        <f>IF($A120="","",ROUND(SUMIFS(Payments!$K$5:$K$404,Payments!$B$5:$B$404,$A120),2))</f>
        <v/>
      </c>
      <c r="H120" s="23" t="str">
        <f>IF($A120="","",ROUND(SUMIFS(Payments!$L$5:$L$404,Payments!$B$5:$B$404,$A120),2))</f>
        <v/>
      </c>
      <c r="I120" s="23" t="str">
        <f>IF($A120="","",ROUND(IF(ISNUMBER($F120),$F120,0)-$G120,2))</f>
        <v/>
      </c>
      <c r="J120" s="24" t="str">
        <f>IF($A120="","",IF(NOT(ISNUMBER($F120)),"Enter amount due",IF($I120=0,"Paid in full",IF($I120&lt;0,"Overpaid (credit)",IF($G120&gt;0,"Partly paid","Unpaid")&amp;IF(AND(ISNUMBER($E120),$E120&lt;Summary!$B$8)," - past due","")))))</f>
        <v/>
      </c>
      <c r="K120" s="23" t="str">
        <f>IF($A120="","",ROUND(SUM($I$5:$I120),2))</f>
        <v/>
      </c>
      <c r="L120" s="20" t="n"/>
      <c r="M120" s="24" t="str">
        <f>IF(COUNTA($A120:$F120)=0,"",IF($A120="","Add a charge ID",IF(COUNTIF($A$5:$A$124,$A120)&gt;1,"Duplicate charge ID",IF(NOT(ISNUMBER($E120)),"Enter the due date as YYYY-MM-DD",IF(NOT(ISNUMBER($F120)),"Enter the amount due",IF(AND(ISNUMBER($B120),ISNUMBER($C120),$C120&lt;$B120),"Period end is before period start",""))))))</f>
        <v/>
      </c>
    </row>
    <row r="121">
      <c r="A121" s="20" t="n"/>
      <c r="B121" s="21" t="n"/>
      <c r="C121" s="21" t="n"/>
      <c r="D121" s="20" t="n"/>
      <c r="E121" s="21" t="n"/>
      <c r="F121" s="22" t="n"/>
      <c r="G121" s="23" t="str">
        <f>IF($A121="","",ROUND(SUMIFS(Payments!$K$5:$K$404,Payments!$B$5:$B$404,$A121),2))</f>
        <v/>
      </c>
      <c r="H121" s="23" t="str">
        <f>IF($A121="","",ROUND(SUMIFS(Payments!$L$5:$L$404,Payments!$B$5:$B$404,$A121),2))</f>
        <v/>
      </c>
      <c r="I121" s="23" t="str">
        <f>IF($A121="","",ROUND(IF(ISNUMBER($F121),$F121,0)-$G121,2))</f>
        <v/>
      </c>
      <c r="J121" s="24" t="str">
        <f>IF($A121="","",IF(NOT(ISNUMBER($F121)),"Enter amount due",IF($I121=0,"Paid in full",IF($I121&lt;0,"Overpaid (credit)",IF($G121&gt;0,"Partly paid","Unpaid")&amp;IF(AND(ISNUMBER($E121),$E121&lt;Summary!$B$8)," - past due","")))))</f>
        <v/>
      </c>
      <c r="K121" s="23" t="str">
        <f>IF($A121="","",ROUND(SUM($I$5:$I121),2))</f>
        <v/>
      </c>
      <c r="L121" s="20" t="n"/>
      <c r="M121" s="24" t="str">
        <f>IF(COUNTA($A121:$F121)=0,"",IF($A121="","Add a charge ID",IF(COUNTIF($A$5:$A$124,$A121)&gt;1,"Duplicate charge ID",IF(NOT(ISNUMBER($E121)),"Enter the due date as YYYY-MM-DD",IF(NOT(ISNUMBER($F121)),"Enter the amount due",IF(AND(ISNUMBER($B121),ISNUMBER($C121),$C121&lt;$B121),"Period end is before period start",""))))))</f>
        <v/>
      </c>
    </row>
    <row r="122">
      <c r="A122" s="20" t="n"/>
      <c r="B122" s="21" t="n"/>
      <c r="C122" s="21" t="n"/>
      <c r="D122" s="20" t="n"/>
      <c r="E122" s="21" t="n"/>
      <c r="F122" s="22" t="n"/>
      <c r="G122" s="23" t="str">
        <f>IF($A122="","",ROUND(SUMIFS(Payments!$K$5:$K$404,Payments!$B$5:$B$404,$A122),2))</f>
        <v/>
      </c>
      <c r="H122" s="23" t="str">
        <f>IF($A122="","",ROUND(SUMIFS(Payments!$L$5:$L$404,Payments!$B$5:$B$404,$A122),2))</f>
        <v/>
      </c>
      <c r="I122" s="23" t="str">
        <f>IF($A122="","",ROUND(IF(ISNUMBER($F122),$F122,0)-$G122,2))</f>
        <v/>
      </c>
      <c r="J122" s="24" t="str">
        <f>IF($A122="","",IF(NOT(ISNUMBER($F122)),"Enter amount due",IF($I122=0,"Paid in full",IF($I122&lt;0,"Overpaid (credit)",IF($G122&gt;0,"Partly paid","Unpaid")&amp;IF(AND(ISNUMBER($E122),$E122&lt;Summary!$B$8)," - past due","")))))</f>
        <v/>
      </c>
      <c r="K122" s="23" t="str">
        <f>IF($A122="","",ROUND(SUM($I$5:$I122),2))</f>
        <v/>
      </c>
      <c r="L122" s="20" t="n"/>
      <c r="M122" s="24" t="str">
        <f>IF(COUNTA($A122:$F122)=0,"",IF($A122="","Add a charge ID",IF(COUNTIF($A$5:$A$124,$A122)&gt;1,"Duplicate charge ID",IF(NOT(ISNUMBER($E122)),"Enter the due date as YYYY-MM-DD",IF(NOT(ISNUMBER($F122)),"Enter the amount due",IF(AND(ISNUMBER($B122),ISNUMBER($C122),$C122&lt;$B122),"Period end is before period start",""))))))</f>
        <v/>
      </c>
    </row>
    <row r="123">
      <c r="A123" s="20" t="n"/>
      <c r="B123" s="21" t="n"/>
      <c r="C123" s="21" t="n"/>
      <c r="D123" s="20" t="n"/>
      <c r="E123" s="21" t="n"/>
      <c r="F123" s="22" t="n"/>
      <c r="G123" s="23" t="str">
        <f>IF($A123="","",ROUND(SUMIFS(Payments!$K$5:$K$404,Payments!$B$5:$B$404,$A123),2))</f>
        <v/>
      </c>
      <c r="H123" s="23" t="str">
        <f>IF($A123="","",ROUND(SUMIFS(Payments!$L$5:$L$404,Payments!$B$5:$B$404,$A123),2))</f>
        <v/>
      </c>
      <c r="I123" s="23" t="str">
        <f>IF($A123="","",ROUND(IF(ISNUMBER($F123),$F123,0)-$G123,2))</f>
        <v/>
      </c>
      <c r="J123" s="24" t="str">
        <f>IF($A123="","",IF(NOT(ISNUMBER($F123)),"Enter amount due",IF($I123=0,"Paid in full",IF($I123&lt;0,"Overpaid (credit)",IF($G123&gt;0,"Partly paid","Unpaid")&amp;IF(AND(ISNUMBER($E123),$E123&lt;Summary!$B$8)," - past due","")))))</f>
        <v/>
      </c>
      <c r="K123" s="23" t="str">
        <f>IF($A123="","",ROUND(SUM($I$5:$I123),2))</f>
        <v/>
      </c>
      <c r="L123" s="20" t="n"/>
      <c r="M123" s="24" t="str">
        <f>IF(COUNTA($A123:$F123)=0,"",IF($A123="","Add a charge ID",IF(COUNTIF($A$5:$A$124,$A123)&gt;1,"Duplicate charge ID",IF(NOT(ISNUMBER($E123)),"Enter the due date as YYYY-MM-DD",IF(NOT(ISNUMBER($F123)),"Enter the amount due",IF(AND(ISNUMBER($B123),ISNUMBER($C123),$C123&lt;$B123),"Period end is before period start",""))))))</f>
        <v/>
      </c>
    </row>
    <row r="124">
      <c r="A124" s="20" t="n"/>
      <c r="B124" s="21" t="n"/>
      <c r="C124" s="21" t="n"/>
      <c r="D124" s="20" t="n"/>
      <c r="E124" s="21" t="n"/>
      <c r="F124" s="22" t="n"/>
      <c r="G124" s="23" t="str">
        <f>IF($A124="","",ROUND(SUMIFS(Payments!$K$5:$K$404,Payments!$B$5:$B$404,$A124),2))</f>
        <v/>
      </c>
      <c r="H124" s="23" t="str">
        <f>IF($A124="","",ROUND(SUMIFS(Payments!$L$5:$L$404,Payments!$B$5:$B$404,$A124),2))</f>
        <v/>
      </c>
      <c r="I124" s="23" t="str">
        <f>IF($A124="","",ROUND(IF(ISNUMBER($F124),$F124,0)-$G124,2))</f>
        <v/>
      </c>
      <c r="J124" s="24" t="str">
        <f>IF($A124="","",IF(NOT(ISNUMBER($F124)),"Enter amount due",IF($I124=0,"Paid in full",IF($I124&lt;0,"Overpaid (credit)",IF($G124&gt;0,"Partly paid","Unpaid")&amp;IF(AND(ISNUMBER($E124),$E124&lt;Summary!$B$8)," - past due","")))))</f>
        <v/>
      </c>
      <c r="K124" s="23" t="str">
        <f>IF($A124="","",ROUND(SUM($I$5:$I124),2))</f>
        <v/>
      </c>
      <c r="L124" s="20" t="n"/>
      <c r="M124" s="24" t="str">
        <f>IF(COUNTA($A124:$F124)=0,"",IF($A124="","Add a charge ID",IF(COUNTIF($A$5:$A$124,$A124)&gt;1,"Duplicate charge ID",IF(NOT(ISNUMBER($E124)),"Enter the due date as YYYY-MM-DD",IF(NOT(ISNUMBER($F124)),"Enter the amount due",IF(AND(ISNUMBER($B124),ISNUMBER($C124),$C124&lt;$B124),"Period end is before period start",""))))))</f>
        <v/>
      </c>
    </row>
  </sheetData>
  <conditionalFormatting sqref="M5:M124">
    <cfRule type="cellIs" priority="1" operator="notEqual" dxfId="0">
      <formula>""</formula>
    </cfRule>
  </conditionalFormatting>
  <conditionalFormatting sqref="J5:J124">
    <cfRule type="containsText" priority="2" operator="containsText" dxfId="1" text="past due">
      <formula>NOT(ISERROR(SEARCH("past due",J5)))</formula>
    </cfRule>
  </conditionalFormatting>
  <dataValidations count="3">
    <dataValidation sqref="D5:D124" showDropDown="0" showInputMessage="0" showErrorMessage="1" allowBlank="1" errorTitle="Charge type" error="Pick Rent, Deposit, Fee or Other." type="list">
      <formula1>"Rent,Deposit,Fee,Other"</formula1>
    </dataValidation>
    <dataValidation sqref="F5:F124" showDropDown="0" showInputMessage="0" showErrorMessage="1" allowBlank="1" errorTitle="Amount due" error="Enter the amount as a number of zero or more. Enter a credit or refund as a separate row on the Payments sheet." type="decimal" operator="greaterThanOrEqual">
      <formula1>0</formula1>
    </dataValidation>
    <dataValidation sqref="B5:B124 C5:C124 E5:E124" showDropDown="0" showInputMessage="1" showErrorMessage="1" allowBlank="1" errorTitle="Date" error="Enter a date as YYYY-MM-DD, for example 2026-11-02." promptTitle="Date" prompt="Type YYYY-MM-DD, for example 2026-11-02." type="date" operator="greaterThanOrEqual">
      <formula1>DATE(2000,1,1)</formula1>
    </dataValidation>
  </dataValidations>
  <printOptions gridLines="0"/>
  <pageMargins left="0.75" right="0.75" top="1" bottom="1" header="0.5" footer="0.5"/>
  <pageSetup orientation="landscape" paperSize="9" fitToHeight="0" fitToWidth="1"/>
  <headerFooter>
    <oddHeader>&amp;C&amp;B&amp;16EXAMPLE - FICTIONAL DATA - NOT A REAL TENANCY</oddHeader>
    <oddFooter>&amp;CLocalePM rent ledger template - localepm.com/resources/rent-ledger-template -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O4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4" customWidth="1" min="2" max="2"/>
    <col width="14" customWidth="1" min="3" max="3"/>
    <col width="13" customWidth="1" min="4" max="4"/>
    <col width="14" customWidth="1" min="5" max="5"/>
    <col width="14" customWidth="1" min="6" max="6"/>
    <col width="16" customWidth="1" min="7" max="7"/>
    <col width="24" customWidth="1" min="8" max="8"/>
    <col width="16" customWidth="1" min="9" max="9"/>
    <col width="36" customWidth="1" min="10" max="10"/>
    <col width="14" customWidth="1" min="11" max="11"/>
    <col width="14" customWidth="1" min="12" max="12"/>
    <col width="10" customWidth="1" min="13" max="13"/>
    <col width="11" customWidth="1" min="14" max="14"/>
    <col width="40" customWidth="1" min="15" max="15"/>
  </cols>
  <sheetData>
    <row r="1">
      <c r="A1" s="8" t="inlineStr">
        <is>
          <t>Payments: money movements, one row per payment (EXAMPLE, fictional data)</t>
        </is>
      </c>
    </row>
    <row r="2">
      <c r="A2" s="9" t="inlineStr">
        <is>
          <t>Rule: only payments marked Confirmed reduce the confirmed outstanding balance.</t>
        </is>
      </c>
    </row>
    <row r="3">
      <c r="A3" s="10" t="inlineStr">
        <is>
          <t>A tenant's uploaded transfer proof is Reported: it is shown as awaiting check and never reduces the balance until you have matched it to your own bank record.</t>
        </is>
      </c>
    </row>
    <row r="4" ht="58" customHeight="1">
      <c r="A4" s="15" t="inlineStr">
        <is>
          <t>Payment ID</t>
        </is>
      </c>
      <c r="B4" s="15" t="inlineStr">
        <is>
          <t>Charge ID it applies to</t>
        </is>
      </c>
      <c r="C4" s="15" t="inlineStr">
        <is>
          <t>Payment date (YYYY-MM-DD)</t>
        </is>
      </c>
      <c r="D4" s="15" t="str">
        <f>"Amount ("&amp;IF(Summary!$B$6="","choose currency on Summary",Summary!$B$6)&amp;")"</f>
        <v>Amount (EUR)</v>
      </c>
      <c r="E4" s="15" t="inlineStr">
        <is>
          <t>Currency (blank = ledger currency)</t>
        </is>
      </c>
      <c r="F4" s="15" t="inlineStr">
        <is>
          <t>Confirmation state</t>
        </is>
      </c>
      <c r="G4" s="15" t="inlineStr">
        <is>
          <t>Bank reference (last 4-6 characters)</t>
        </is>
      </c>
      <c r="H4" s="15" t="inlineStr">
        <is>
          <t>Proof file name or link</t>
        </is>
      </c>
      <c r="I4" s="15" t="inlineStr">
        <is>
          <t>Related payment ID (replaces / replaced by)</t>
        </is>
      </c>
      <c r="J4" s="15" t="inlineStr">
        <is>
          <t>Note (reason for any correction)</t>
        </is>
      </c>
      <c r="K4" s="15" t="str">
        <f>"Confirmed amount counted ("&amp;IF(Summary!$B$6="","choose currency on Summary",Summary!$B$6)&amp;")"</f>
        <v>Confirmed amount counted (EUR)</v>
      </c>
      <c r="L4" s="15" t="str">
        <f>"Reported amount counted ("&amp;IF(Summary!$B$6="","choose currency on Summary",Summary!$B$6)&amp;")"</f>
        <v>Reported amount counted (EUR)</v>
      </c>
      <c r="M4" s="15" t="inlineStr">
        <is>
          <t>Charge found?</t>
        </is>
      </c>
      <c r="N4" s="15" t="inlineStr">
        <is>
          <t>Days after due date</t>
        </is>
      </c>
      <c r="O4" s="15" t="inlineStr">
        <is>
          <t>Check</t>
        </is>
      </c>
    </row>
    <row r="5">
      <c r="A5" s="20" t="inlineStr">
        <is>
          <t>P-001</t>
        </is>
      </c>
      <c r="B5" s="20" t="inlineStr">
        <is>
          <t>C-2026-05</t>
        </is>
      </c>
      <c r="C5" s="21" t="n">
        <v>46143</v>
      </c>
      <c r="D5" s="22" t="n">
        <v>1000</v>
      </c>
      <c r="E5" s="20" t="n"/>
      <c r="F5" s="20" t="inlineStr">
        <is>
          <t>Confirmed</t>
        </is>
      </c>
      <c r="G5" s="20" t="inlineStr">
        <is>
          <t>EX-0501</t>
        </is>
      </c>
      <c r="H5" s="20" t="inlineStr">
        <is>
          <t>proof-2026-05.png</t>
        </is>
      </c>
      <c r="I5" s="20" t="n"/>
      <c r="J5" s="20" t="inlineStr">
        <is>
          <t>Received on the due date</t>
        </is>
      </c>
      <c r="K5" s="23">
        <f>IF(COUNTA($A5:$D5)=0,"",IF(AND($F5="Confirmed",OR($E5="",$E5=Summary!$B$6),ISNUMBER($D5)),$D5,0))</f>
        <v>1000</v>
      </c>
      <c r="L5" s="23">
        <f>IF(COUNTA($A5:$D5)=0,"",IF(AND($F5="Reported",OR($E5="",$E5=Summary!$B$6),ISNUMBER($D5)),$D5,0))</f>
        <v>0</v>
      </c>
      <c r="M5" s="24" t="str">
        <f>IF(COUNTA($A5:$D5)=0,"",IF($B5="","no",IF(COUNTIF(Charges!$A$5:$A$124,$B5)&gt;0,"yes","no")))</f>
        <v>yes</v>
      </c>
      <c r="N5" s="25">
        <f>IF(AND($F5="Confirmed",$M5="yes",ISNUMBER($C5)),IFERROR(IF(ISNUMBER(INDEX(Charges!$E$5:$E$124,MATCH($B5,Charges!$A$5:$A$124,0))),$C5-INDEX(Charges!$E$5:$E$124,MATCH($B5,Charges!$A$5:$A$124,0)),""),""),"")</f>
        <v>0</v>
      </c>
      <c r="O5" s="24" t="str">
        <f>IF(COUNTA($A5:$D5)=0,"",IF($A5="","Add a payment ID",IF(COUNTIF($A$5:$A$404,$A5)&gt;1,"Duplicate payment ID",IF(AND($F5&lt;&gt;"Reported",$F5&lt;&gt;"Confirmed",$F5&lt;&gt;"Voided"),"Choose a confirmation state",IF($B5="","Add the charge ID this payment applies to",IF($M5="no","Charge ID not found on the Charges sheet",IF(NOT(ISNUMBER($D5)),"Enter the amount",IF(NOT(ISNUMBER($C5)),"Enter the date as YYYY-MM-DD",IF(AND($E5&lt;&gt;"",$E5&lt;&gt;Summary!$B$6),"Currency differs from the ledger: not counted",IF(AND($F5="Voided",$J5=""),"Add the reason for voiding in Note",IF(AND($F5&lt;&gt;"Voided",$G5&lt;&gt;"",COUNTIFS($B$5:$B$404,$B5,$G$5:$G$404,$G5,$D$5:$D$404,$D5,$F$5:$F$404,"&lt;&gt;Voided")&gt;1),"Possible duplicate: same charge, reference and amount","")))))))))))</f>
        <v/>
      </c>
    </row>
    <row r="6">
      <c r="A6" s="20" t="inlineStr">
        <is>
          <t>P-002</t>
        </is>
      </c>
      <c r="B6" s="20" t="inlineStr">
        <is>
          <t>C-2026-06</t>
        </is>
      </c>
      <c r="C6" s="21" t="n">
        <v>46174</v>
      </c>
      <c r="D6" s="22" t="n">
        <v>600</v>
      </c>
      <c r="E6" s="20" t="n"/>
      <c r="F6" s="20" t="inlineStr">
        <is>
          <t>Confirmed</t>
        </is>
      </c>
      <c r="G6" s="20" t="inlineStr">
        <is>
          <t>EX-0601</t>
        </is>
      </c>
      <c r="H6" s="20" t="inlineStr">
        <is>
          <t>proof-2026-06a.png</t>
        </is>
      </c>
      <c r="I6" s="20" t="n"/>
      <c r="J6" s="20" t="inlineStr">
        <is>
          <t>Split payment, part 1 of 2: 600 of 1,000</t>
        </is>
      </c>
      <c r="K6" s="23">
        <f>IF(COUNTA($A6:$D6)=0,"",IF(AND($F6="Confirmed",OR($E6="",$E6=Summary!$B$6),ISNUMBER($D6)),$D6,0))</f>
        <v>600</v>
      </c>
      <c r="L6" s="23">
        <f>IF(COUNTA($A6:$D6)=0,"",IF(AND($F6="Reported",OR($E6="",$E6=Summary!$B$6),ISNUMBER($D6)),$D6,0))</f>
        <v>0</v>
      </c>
      <c r="M6" s="24" t="str">
        <f>IF(COUNTA($A6:$D6)=0,"",IF($B6="","no",IF(COUNTIF(Charges!$A$5:$A$124,$B6)&gt;0,"yes","no")))</f>
        <v>yes</v>
      </c>
      <c r="N6" s="25">
        <f>IF(AND($F6="Confirmed",$M6="yes",ISNUMBER($C6)),IFERROR(IF(ISNUMBER(INDEX(Charges!$E$5:$E$124,MATCH($B6,Charges!$A$5:$A$124,0))),$C6-INDEX(Charges!$E$5:$E$124,MATCH($B6,Charges!$A$5:$A$124,0)),""),""),"")</f>
        <v>0</v>
      </c>
      <c r="O6" s="24" t="str">
        <f>IF(COUNTA($A6:$D6)=0,"",IF($A6="","Add a payment ID",IF(COUNTIF($A$5:$A$404,$A6)&gt;1,"Duplicate payment ID",IF(AND($F6&lt;&gt;"Reported",$F6&lt;&gt;"Confirmed",$F6&lt;&gt;"Voided"),"Choose a confirmation state",IF($B6="","Add the charge ID this payment applies to",IF($M6="no","Charge ID not found on the Charges sheet",IF(NOT(ISNUMBER($D6)),"Enter the amount",IF(NOT(ISNUMBER($C6)),"Enter the date as YYYY-MM-DD",IF(AND($E6&lt;&gt;"",$E6&lt;&gt;Summary!$B$6),"Currency differs from the ledger: not counted",IF(AND($F6="Voided",$J6=""),"Add the reason for voiding in Note",IF(AND($F6&lt;&gt;"Voided",$G6&lt;&gt;"",COUNTIFS($B$5:$B$404,$B6,$G$5:$G$404,$G6,$D$5:$D$404,$D6,$F$5:$F$404,"&lt;&gt;Voided")&gt;1),"Possible duplicate: same charge, reference and amount","")))))))))))</f>
        <v/>
      </c>
    </row>
    <row r="7">
      <c r="A7" s="20" t="inlineStr">
        <is>
          <t>P-003</t>
        </is>
      </c>
      <c r="B7" s="20" t="inlineStr">
        <is>
          <t>C-2026-06</t>
        </is>
      </c>
      <c r="C7" s="21" t="n">
        <v>46188</v>
      </c>
      <c r="D7" s="22" t="n">
        <v>400</v>
      </c>
      <c r="E7" s="20" t="n"/>
      <c r="F7" s="20" t="inlineStr">
        <is>
          <t>Confirmed</t>
        </is>
      </c>
      <c r="G7" s="20" t="inlineStr">
        <is>
          <t>EX-0615</t>
        </is>
      </c>
      <c r="H7" s="20" t="inlineStr">
        <is>
          <t>proof-2026-06b.png</t>
        </is>
      </c>
      <c r="I7" s="20" t="n"/>
      <c r="J7" s="20" t="inlineStr">
        <is>
          <t>Split payment, part 2 of 2: the remaining 400, received 14 days after the due date</t>
        </is>
      </c>
      <c r="K7" s="23">
        <f>IF(COUNTA($A7:$D7)=0,"",IF(AND($F7="Confirmed",OR($E7="",$E7=Summary!$B$6),ISNUMBER($D7)),$D7,0))</f>
        <v>400</v>
      </c>
      <c r="L7" s="23">
        <f>IF(COUNTA($A7:$D7)=0,"",IF(AND($F7="Reported",OR($E7="",$E7=Summary!$B$6),ISNUMBER($D7)),$D7,0))</f>
        <v>0</v>
      </c>
      <c r="M7" s="24" t="str">
        <f>IF(COUNTA($A7:$D7)=0,"",IF($B7="","no",IF(COUNTIF(Charges!$A$5:$A$124,$B7)&gt;0,"yes","no")))</f>
        <v>yes</v>
      </c>
      <c r="N7" s="25">
        <f>IF(AND($F7="Confirmed",$M7="yes",ISNUMBER($C7)),IFERROR(IF(ISNUMBER(INDEX(Charges!$E$5:$E$124,MATCH($B7,Charges!$A$5:$A$124,0))),$C7-INDEX(Charges!$E$5:$E$124,MATCH($B7,Charges!$A$5:$A$124,0)),""),""),"")</f>
        <v>14</v>
      </c>
      <c r="O7" s="24" t="str">
        <f>IF(COUNTA($A7:$D7)=0,"",IF($A7="","Add a payment ID",IF(COUNTIF($A$5:$A$404,$A7)&gt;1,"Duplicate payment ID",IF(AND($F7&lt;&gt;"Reported",$F7&lt;&gt;"Confirmed",$F7&lt;&gt;"Voided"),"Choose a confirmation state",IF($B7="","Add the charge ID this payment applies to",IF($M7="no","Charge ID not found on the Charges sheet",IF(NOT(ISNUMBER($D7)),"Enter the amount",IF(NOT(ISNUMBER($C7)),"Enter the date as YYYY-MM-DD",IF(AND($E7&lt;&gt;"",$E7&lt;&gt;Summary!$B$6),"Currency differs from the ledger: not counted",IF(AND($F7="Voided",$J7=""),"Add the reason for voiding in Note",IF(AND($F7&lt;&gt;"Voided",$G7&lt;&gt;"",COUNTIFS($B$5:$B$404,$B7,$G$5:$G$404,$G7,$D$5:$D$404,$D7,$F$5:$F$404,"&lt;&gt;Voided")&gt;1),"Possible duplicate: same charge, reference and amount","")))))))))))</f>
        <v/>
      </c>
    </row>
    <row r="8">
      <c r="A8" s="20" t="inlineStr">
        <is>
          <t>P-004</t>
        </is>
      </c>
      <c r="B8" s="20" t="inlineStr">
        <is>
          <t>C-2026-07</t>
        </is>
      </c>
      <c r="C8" s="21" t="n">
        <v>46209</v>
      </c>
      <c r="D8" s="22" t="n">
        <v>1000</v>
      </c>
      <c r="E8" s="20" t="n"/>
      <c r="F8" s="20" t="inlineStr">
        <is>
          <t>Confirmed</t>
        </is>
      </c>
      <c r="G8" s="20" t="inlineStr">
        <is>
          <t>EX-0706</t>
        </is>
      </c>
      <c r="H8" s="20" t="inlineStr">
        <is>
          <t>proof-2026-07.png</t>
        </is>
      </c>
      <c r="I8" s="20" t="n"/>
      <c r="J8" s="20" t="inlineStr">
        <is>
          <t>Late receipt. Tenant reported the transfer on 2026-07-01; the bank entry arrived 2026-07-06</t>
        </is>
      </c>
      <c r="K8" s="23">
        <f>IF(COUNTA($A8:$D8)=0,"",IF(AND($F8="Confirmed",OR($E8="",$E8=Summary!$B$6),ISNUMBER($D8)),$D8,0))</f>
        <v>1000</v>
      </c>
      <c r="L8" s="23">
        <f>IF(COUNTA($A8:$D8)=0,"",IF(AND($F8="Reported",OR($E8="",$E8=Summary!$B$6),ISNUMBER($D8)),$D8,0))</f>
        <v>0</v>
      </c>
      <c r="M8" s="24" t="str">
        <f>IF(COUNTA($A8:$D8)=0,"",IF($B8="","no",IF(COUNTIF(Charges!$A$5:$A$124,$B8)&gt;0,"yes","no")))</f>
        <v>yes</v>
      </c>
      <c r="N8" s="25">
        <f>IF(AND($F8="Confirmed",$M8="yes",ISNUMBER($C8)),IFERROR(IF(ISNUMBER(INDEX(Charges!$E$5:$E$124,MATCH($B8,Charges!$A$5:$A$124,0))),$C8-INDEX(Charges!$E$5:$E$124,MATCH($B8,Charges!$A$5:$A$124,0)),""),""),"")</f>
        <v>5</v>
      </c>
      <c r="O8" s="24" t="str">
        <f>IF(COUNTA($A8:$D8)=0,"",IF($A8="","Add a payment ID",IF(COUNTIF($A$5:$A$404,$A8)&gt;1,"Duplicate payment ID",IF(AND($F8&lt;&gt;"Reported",$F8&lt;&gt;"Confirmed",$F8&lt;&gt;"Voided"),"Choose a confirmation state",IF($B8="","Add the charge ID this payment applies to",IF($M8="no","Charge ID not found on the Charges sheet",IF(NOT(ISNUMBER($D8)),"Enter the amount",IF(NOT(ISNUMBER($C8)),"Enter the date as YYYY-MM-DD",IF(AND($E8&lt;&gt;"",$E8&lt;&gt;Summary!$B$6),"Currency differs from the ledger: not counted",IF(AND($F8="Voided",$J8=""),"Add the reason for voiding in Note",IF(AND($F8&lt;&gt;"Voided",$G8&lt;&gt;"",COUNTIFS($B$5:$B$404,$B8,$G$5:$G$404,$G8,$D$5:$D$404,$D8,$F$5:$F$404,"&lt;&gt;Voided")&gt;1),"Possible duplicate: same charge, reference and amount","")))))))))))</f>
        <v/>
      </c>
    </row>
    <row r="9">
      <c r="A9" s="20" t="inlineStr">
        <is>
          <t>P-005</t>
        </is>
      </c>
      <c r="B9" s="20" t="inlineStr">
        <is>
          <t>C-2026-08</t>
        </is>
      </c>
      <c r="C9" s="21" t="n">
        <v>46237</v>
      </c>
      <c r="D9" s="22" t="n">
        <v>1000</v>
      </c>
      <c r="E9" s="20" t="n"/>
      <c r="F9" s="20" t="inlineStr">
        <is>
          <t>Voided</t>
        </is>
      </c>
      <c r="G9" s="20" t="inlineStr">
        <is>
          <t>EX-0803</t>
        </is>
      </c>
      <c r="H9" s="20" t="inlineStr">
        <is>
          <t>proof-2026-08.png</t>
        </is>
      </c>
      <c r="I9" s="20" t="inlineStr">
        <is>
          <t>P-006</t>
        </is>
      </c>
      <c r="J9" s="20" t="inlineStr">
        <is>
          <t>Voided: amount was keyed as 1,000 but the bank entry is 900. Kept for the record</t>
        </is>
      </c>
      <c r="K9" s="23">
        <f>IF(COUNTA($A9:$D9)=0,"",IF(AND($F9="Confirmed",OR($E9="",$E9=Summary!$B$6),ISNUMBER($D9)),$D9,0))</f>
        <v>0</v>
      </c>
      <c r="L9" s="23">
        <f>IF(COUNTA($A9:$D9)=0,"",IF(AND($F9="Reported",OR($E9="",$E9=Summary!$B$6),ISNUMBER($D9)),$D9,0))</f>
        <v>0</v>
      </c>
      <c r="M9" s="24" t="str">
        <f>IF(COUNTA($A9:$D9)=0,"",IF($B9="","no",IF(COUNTIF(Charges!$A$5:$A$124,$B9)&gt;0,"yes","no")))</f>
        <v>yes</v>
      </c>
      <c r="N9" s="25" t="str">
        <f>IF(AND($F9="Confirmed",$M9="yes",ISNUMBER($C9)),IFERROR(IF(ISNUMBER(INDEX(Charges!$E$5:$E$124,MATCH($B9,Charges!$A$5:$A$124,0))),$C9-INDEX(Charges!$E$5:$E$124,MATCH($B9,Charges!$A$5:$A$124,0)),""),""),"")</f>
        <v/>
      </c>
      <c r="O9" s="24" t="str">
        <f>IF(COUNTA($A9:$D9)=0,"",IF($A9="","Add a payment ID",IF(COUNTIF($A$5:$A$404,$A9)&gt;1,"Duplicate payment ID",IF(AND($F9&lt;&gt;"Reported",$F9&lt;&gt;"Confirmed",$F9&lt;&gt;"Voided"),"Choose a confirmation state",IF($B9="","Add the charge ID this payment applies to",IF($M9="no","Charge ID not found on the Charges sheet",IF(NOT(ISNUMBER($D9)),"Enter the amount",IF(NOT(ISNUMBER($C9)),"Enter the date as YYYY-MM-DD",IF(AND($E9&lt;&gt;"",$E9&lt;&gt;Summary!$B$6),"Currency differs from the ledger: not counted",IF(AND($F9="Voided",$J9=""),"Add the reason for voiding in Note",IF(AND($F9&lt;&gt;"Voided",$G9&lt;&gt;"",COUNTIFS($B$5:$B$404,$B9,$G$5:$G$404,$G9,$D$5:$D$404,$D9,$F$5:$F$404,"&lt;&gt;Voided")&gt;1),"Possible duplicate: same charge, reference and amount","")))))))))))</f>
        <v/>
      </c>
    </row>
    <row r="10">
      <c r="A10" s="20" t="inlineStr">
        <is>
          <t>P-006</t>
        </is>
      </c>
      <c r="B10" s="20" t="inlineStr">
        <is>
          <t>C-2026-08</t>
        </is>
      </c>
      <c r="C10" s="21" t="n">
        <v>46237</v>
      </c>
      <c r="D10" s="22" t="n">
        <v>900</v>
      </c>
      <c r="E10" s="20" t="n"/>
      <c r="F10" s="20" t="inlineStr">
        <is>
          <t>Confirmed</t>
        </is>
      </c>
      <c r="G10" s="20" t="inlineStr">
        <is>
          <t>EX-0803</t>
        </is>
      </c>
      <c r="H10" s="20" t="inlineStr">
        <is>
          <t>proof-2026-08.png</t>
        </is>
      </c>
      <c r="I10" s="20" t="inlineStr">
        <is>
          <t>P-005</t>
        </is>
      </c>
      <c r="J10" s="20" t="inlineStr">
        <is>
          <t>Correction of P-005. August is still 100 short</t>
        </is>
      </c>
      <c r="K10" s="23">
        <f>IF(COUNTA($A10:$D10)=0,"",IF(AND($F10="Confirmed",OR($E10="",$E10=Summary!$B$6),ISNUMBER($D10)),$D10,0))</f>
        <v>900</v>
      </c>
      <c r="L10" s="23">
        <f>IF(COUNTA($A10:$D10)=0,"",IF(AND($F10="Reported",OR($E10="",$E10=Summary!$B$6),ISNUMBER($D10)),$D10,0))</f>
        <v>0</v>
      </c>
      <c r="M10" s="24" t="str">
        <f>IF(COUNTA($A10:$D10)=0,"",IF($B10="","no",IF(COUNTIF(Charges!$A$5:$A$124,$B10)&gt;0,"yes","no")))</f>
        <v>yes</v>
      </c>
      <c r="N10" s="25">
        <f>IF(AND($F10="Confirmed",$M10="yes",ISNUMBER($C10)),IFERROR(IF(ISNUMBER(INDEX(Charges!$E$5:$E$124,MATCH($B10,Charges!$A$5:$A$124,0))),$C10-INDEX(Charges!$E$5:$E$124,MATCH($B10,Charges!$A$5:$A$124,0)),""),""),"")</f>
        <v>2</v>
      </c>
      <c r="O10" s="24" t="str">
        <f>IF(COUNTA($A10:$D10)=0,"",IF($A10="","Add a payment ID",IF(COUNTIF($A$5:$A$404,$A10)&gt;1,"Duplicate payment ID",IF(AND($F10&lt;&gt;"Reported",$F10&lt;&gt;"Confirmed",$F10&lt;&gt;"Voided"),"Choose a confirmation state",IF($B10="","Add the charge ID this payment applies to",IF($M10="no","Charge ID not found on the Charges sheet",IF(NOT(ISNUMBER($D10)),"Enter the amount",IF(NOT(ISNUMBER($C10)),"Enter the date as YYYY-MM-DD",IF(AND($E10&lt;&gt;"",$E10&lt;&gt;Summary!$B$6),"Currency differs from the ledger: not counted",IF(AND($F10="Voided",$J10=""),"Add the reason for voiding in Note",IF(AND($F10&lt;&gt;"Voided",$G10&lt;&gt;"",COUNTIFS($B$5:$B$404,$B10,$G$5:$G$404,$G10,$D$5:$D$404,$D10,$F$5:$F$404,"&lt;&gt;Voided")&gt;1),"Possible duplicate: same charge, reference and amount","")))))))))))</f>
        <v/>
      </c>
    </row>
    <row r="11">
      <c r="A11" s="20" t="inlineStr">
        <is>
          <t>P-007</t>
        </is>
      </c>
      <c r="B11" s="20" t="inlineStr">
        <is>
          <t>C-2026-09</t>
        </is>
      </c>
      <c r="C11" s="21" t="n">
        <v>46266</v>
      </c>
      <c r="D11" s="22" t="n">
        <v>1050</v>
      </c>
      <c r="E11" s="20" t="n"/>
      <c r="F11" s="20" t="inlineStr">
        <is>
          <t>Confirmed</t>
        </is>
      </c>
      <c r="G11" s="20" t="inlineStr">
        <is>
          <t>EX-0901</t>
        </is>
      </c>
      <c r="H11" s="20" t="inlineStr">
        <is>
          <t>proof-2026-09.png</t>
        </is>
      </c>
      <c r="I11" s="20" t="n"/>
      <c r="J11" s="20" t="inlineStr">
        <is>
          <t>Overpayment of 50, shown as a credit. It is not moved to another charge automatically</t>
        </is>
      </c>
      <c r="K11" s="23">
        <f>IF(COUNTA($A11:$D11)=0,"",IF(AND($F11="Confirmed",OR($E11="",$E11=Summary!$B$6),ISNUMBER($D11)),$D11,0))</f>
        <v>1050</v>
      </c>
      <c r="L11" s="23">
        <f>IF(COUNTA($A11:$D11)=0,"",IF(AND($F11="Reported",OR($E11="",$E11=Summary!$B$6),ISNUMBER($D11)),$D11,0))</f>
        <v>0</v>
      </c>
      <c r="M11" s="24" t="str">
        <f>IF(COUNTA($A11:$D11)=0,"",IF($B11="","no",IF(COUNTIF(Charges!$A$5:$A$124,$B11)&gt;0,"yes","no")))</f>
        <v>yes</v>
      </c>
      <c r="N11" s="25">
        <f>IF(AND($F11="Confirmed",$M11="yes",ISNUMBER($C11)),IFERROR(IF(ISNUMBER(INDEX(Charges!$E$5:$E$124,MATCH($B11,Charges!$A$5:$A$124,0))),$C11-INDEX(Charges!$E$5:$E$124,MATCH($B11,Charges!$A$5:$A$124,0)),""),""),"")</f>
        <v>0</v>
      </c>
      <c r="O11" s="24" t="str">
        <f>IF(COUNTA($A11:$D11)=0,"",IF($A11="","Add a payment ID",IF(COUNTIF($A$5:$A$404,$A11)&gt;1,"Duplicate payment ID",IF(AND($F11&lt;&gt;"Reported",$F11&lt;&gt;"Confirmed",$F11&lt;&gt;"Voided"),"Choose a confirmation state",IF($B11="","Add the charge ID this payment applies to",IF($M11="no","Charge ID not found on the Charges sheet",IF(NOT(ISNUMBER($D11)),"Enter the amount",IF(NOT(ISNUMBER($C11)),"Enter the date as YYYY-MM-DD",IF(AND($E11&lt;&gt;"",$E11&lt;&gt;Summary!$B$6),"Currency differs from the ledger: not counted",IF(AND($F11="Voided",$J11=""),"Add the reason for voiding in Note",IF(AND($F11&lt;&gt;"Voided",$G11&lt;&gt;"",COUNTIFS($B$5:$B$404,$B11,$G$5:$G$404,$G11,$D$5:$D$404,$D11,$F$5:$F$404,"&lt;&gt;Voided")&gt;1),"Possible duplicate: same charge, reference and amount","")))))))))))</f>
        <v/>
      </c>
    </row>
    <row r="12">
      <c r="A12" s="20" t="inlineStr">
        <is>
          <t>P-008</t>
        </is>
      </c>
      <c r="B12" s="20" t="inlineStr">
        <is>
          <t>C-2026-10</t>
        </is>
      </c>
      <c r="C12" s="21" t="n">
        <v>46296</v>
      </c>
      <c r="D12" s="22" t="n">
        <v>1000</v>
      </c>
      <c r="E12" s="20" t="n"/>
      <c r="F12" s="20" t="inlineStr">
        <is>
          <t>Reported</t>
        </is>
      </c>
      <c r="G12" s="20" t="inlineStr">
        <is>
          <t>EX-1001</t>
        </is>
      </c>
      <c r="H12" s="20" t="inlineStr">
        <is>
          <t>proof-2026-10.png</t>
        </is>
      </c>
      <c r="I12" s="20" t="n"/>
      <c r="J12" s="20" t="inlineStr">
        <is>
          <t>Tenant uploaded proof. Not yet matched to the bank, so October still shows as outstanding</t>
        </is>
      </c>
      <c r="K12" s="23">
        <f>IF(COUNTA($A12:$D12)=0,"",IF(AND($F12="Confirmed",OR($E12="",$E12=Summary!$B$6),ISNUMBER($D12)),$D12,0))</f>
        <v>0</v>
      </c>
      <c r="L12" s="23">
        <f>IF(COUNTA($A12:$D12)=0,"",IF(AND($F12="Reported",OR($E12="",$E12=Summary!$B$6),ISNUMBER($D12)),$D12,0))</f>
        <v>1000</v>
      </c>
      <c r="M12" s="24" t="str">
        <f>IF(COUNTA($A12:$D12)=0,"",IF($B12="","no",IF(COUNTIF(Charges!$A$5:$A$124,$B12)&gt;0,"yes","no")))</f>
        <v>yes</v>
      </c>
      <c r="N12" s="25" t="str">
        <f>IF(AND($F12="Confirmed",$M12="yes",ISNUMBER($C12)),IFERROR(IF(ISNUMBER(INDEX(Charges!$E$5:$E$124,MATCH($B12,Charges!$A$5:$A$124,0))),$C12-INDEX(Charges!$E$5:$E$124,MATCH($B12,Charges!$A$5:$A$124,0)),""),""),"")</f>
        <v/>
      </c>
      <c r="O12" s="24" t="str">
        <f>IF(COUNTA($A12:$D12)=0,"",IF($A12="","Add a payment ID",IF(COUNTIF($A$5:$A$404,$A12)&gt;1,"Duplicate payment ID",IF(AND($F12&lt;&gt;"Reported",$F12&lt;&gt;"Confirmed",$F12&lt;&gt;"Voided"),"Choose a confirmation state",IF($B12="","Add the charge ID this payment applies to",IF($M12="no","Charge ID not found on the Charges sheet",IF(NOT(ISNUMBER($D12)),"Enter the amount",IF(NOT(ISNUMBER($C12)),"Enter the date as YYYY-MM-DD",IF(AND($E12&lt;&gt;"",$E12&lt;&gt;Summary!$B$6),"Currency differs from the ledger: not counted",IF(AND($F12="Voided",$J12=""),"Add the reason for voiding in Note",IF(AND($F12&lt;&gt;"Voided",$G12&lt;&gt;"",COUNTIFS($B$5:$B$404,$B12,$G$5:$G$404,$G12,$D$5:$D$404,$D12,$F$5:$F$404,"&lt;&gt;Voided")&gt;1),"Possible duplicate: same charge, reference and amount","")))))))))))</f>
        <v/>
      </c>
    </row>
    <row r="13">
      <c r="A13" s="20" t="n"/>
      <c r="B13" s="20" t="n"/>
      <c r="C13" s="21" t="n"/>
      <c r="D13" s="22" t="n"/>
      <c r="E13" s="20" t="n"/>
      <c r="F13" s="20" t="n"/>
      <c r="G13" s="20" t="n"/>
      <c r="H13" s="20" t="n"/>
      <c r="I13" s="20" t="n"/>
      <c r="J13" s="20" t="n"/>
      <c r="K13" s="23" t="str">
        <f>IF(COUNTA($A13:$D13)=0,"",IF(AND($F13="Confirmed",OR($E13="",$E13=Summary!$B$6),ISNUMBER($D13)),$D13,0))</f>
        <v/>
      </c>
      <c r="L13" s="23" t="str">
        <f>IF(COUNTA($A13:$D13)=0,"",IF(AND($F13="Reported",OR($E13="",$E13=Summary!$B$6),ISNUMBER($D13)),$D13,0))</f>
        <v/>
      </c>
      <c r="M13" s="24" t="str">
        <f>IF(COUNTA($A13:$D13)=0,"",IF($B13="","no",IF(COUNTIF(Charges!$A$5:$A$124,$B13)&gt;0,"yes","no")))</f>
        <v/>
      </c>
      <c r="N13" s="25" t="str">
        <f>IF(AND($F13="Confirmed",$M13="yes",ISNUMBER($C13)),IFERROR(IF(ISNUMBER(INDEX(Charges!$E$5:$E$124,MATCH($B13,Charges!$A$5:$A$124,0))),$C13-INDEX(Charges!$E$5:$E$124,MATCH($B13,Charges!$A$5:$A$124,0)),""),""),"")</f>
        <v/>
      </c>
      <c r="O13" s="24" t="str">
        <f>IF(COUNTA($A13:$D13)=0,"",IF($A13="","Add a payment ID",IF(COUNTIF($A$5:$A$404,$A13)&gt;1,"Duplicate payment ID",IF(AND($F13&lt;&gt;"Reported",$F13&lt;&gt;"Confirmed",$F13&lt;&gt;"Voided"),"Choose a confirmation state",IF($B13="","Add the charge ID this payment applies to",IF($M13="no","Charge ID not found on the Charges sheet",IF(NOT(ISNUMBER($D13)),"Enter the amount",IF(NOT(ISNUMBER($C13)),"Enter the date as YYYY-MM-DD",IF(AND($E13&lt;&gt;"",$E13&lt;&gt;Summary!$B$6),"Currency differs from the ledger: not counted",IF(AND($F13="Voided",$J13=""),"Add the reason for voiding in Note",IF(AND($F13&lt;&gt;"Voided",$G13&lt;&gt;"",COUNTIFS($B$5:$B$404,$B13,$G$5:$G$404,$G13,$D$5:$D$404,$D13,$F$5:$F$404,"&lt;&gt;Voided")&gt;1),"Possible duplicate: same charge, reference and amount","")))))))))))</f>
        <v/>
      </c>
    </row>
    <row r="14">
      <c r="A14" s="20" t="n"/>
      <c r="B14" s="20" t="n"/>
      <c r="C14" s="21" t="n"/>
      <c r="D14" s="22" t="n"/>
      <c r="E14" s="20" t="n"/>
      <c r="F14" s="20" t="n"/>
      <c r="G14" s="20" t="n"/>
      <c r="H14" s="20" t="n"/>
      <c r="I14" s="20" t="n"/>
      <c r="J14" s="20" t="n"/>
      <c r="K14" s="23" t="str">
        <f>IF(COUNTA($A14:$D14)=0,"",IF(AND($F14="Confirmed",OR($E14="",$E14=Summary!$B$6),ISNUMBER($D14)),$D14,0))</f>
        <v/>
      </c>
      <c r="L14" s="23" t="str">
        <f>IF(COUNTA($A14:$D14)=0,"",IF(AND($F14="Reported",OR($E14="",$E14=Summary!$B$6),ISNUMBER($D14)),$D14,0))</f>
        <v/>
      </c>
      <c r="M14" s="24" t="str">
        <f>IF(COUNTA($A14:$D14)=0,"",IF($B14="","no",IF(COUNTIF(Charges!$A$5:$A$124,$B14)&gt;0,"yes","no")))</f>
        <v/>
      </c>
      <c r="N14" s="25" t="str">
        <f>IF(AND($F14="Confirmed",$M14="yes",ISNUMBER($C14)),IFERROR(IF(ISNUMBER(INDEX(Charges!$E$5:$E$124,MATCH($B14,Charges!$A$5:$A$124,0))),$C14-INDEX(Charges!$E$5:$E$124,MATCH($B14,Charges!$A$5:$A$124,0)),""),""),"")</f>
        <v/>
      </c>
      <c r="O14" s="24" t="str">
        <f>IF(COUNTA($A14:$D14)=0,"",IF($A14="","Add a payment ID",IF(COUNTIF($A$5:$A$404,$A14)&gt;1,"Duplicate payment ID",IF(AND($F14&lt;&gt;"Reported",$F14&lt;&gt;"Confirmed",$F14&lt;&gt;"Voided"),"Choose a confirmation state",IF($B14="","Add the charge ID this payment applies to",IF($M14="no","Charge ID not found on the Charges sheet",IF(NOT(ISNUMBER($D14)),"Enter the amount",IF(NOT(ISNUMBER($C14)),"Enter the date as YYYY-MM-DD",IF(AND($E14&lt;&gt;"",$E14&lt;&gt;Summary!$B$6),"Currency differs from the ledger: not counted",IF(AND($F14="Voided",$J14=""),"Add the reason for voiding in Note",IF(AND($F14&lt;&gt;"Voided",$G14&lt;&gt;"",COUNTIFS($B$5:$B$404,$B14,$G$5:$G$404,$G14,$D$5:$D$404,$D14,$F$5:$F$404,"&lt;&gt;Voided")&gt;1),"Possible duplicate: same charge, reference and amount","")))))))))))</f>
        <v/>
      </c>
    </row>
    <row r="15">
      <c r="A15" s="20" t="n"/>
      <c r="B15" s="20" t="n"/>
      <c r="C15" s="21" t="n"/>
      <c r="D15" s="22" t="n"/>
      <c r="E15" s="20" t="n"/>
      <c r="F15" s="20" t="n"/>
      <c r="G15" s="20" t="n"/>
      <c r="H15" s="20" t="n"/>
      <c r="I15" s="20" t="n"/>
      <c r="J15" s="20" t="n"/>
      <c r="K15" s="23" t="str">
        <f>IF(COUNTA($A15:$D15)=0,"",IF(AND($F15="Confirmed",OR($E15="",$E15=Summary!$B$6),ISNUMBER($D15)),$D15,0))</f>
        <v/>
      </c>
      <c r="L15" s="23" t="str">
        <f>IF(COUNTA($A15:$D15)=0,"",IF(AND($F15="Reported",OR($E15="",$E15=Summary!$B$6),ISNUMBER($D15)),$D15,0))</f>
        <v/>
      </c>
      <c r="M15" s="24" t="str">
        <f>IF(COUNTA($A15:$D15)=0,"",IF($B15="","no",IF(COUNTIF(Charges!$A$5:$A$124,$B15)&gt;0,"yes","no")))</f>
        <v/>
      </c>
      <c r="N15" s="25" t="str">
        <f>IF(AND($F15="Confirmed",$M15="yes",ISNUMBER($C15)),IFERROR(IF(ISNUMBER(INDEX(Charges!$E$5:$E$124,MATCH($B15,Charges!$A$5:$A$124,0))),$C15-INDEX(Charges!$E$5:$E$124,MATCH($B15,Charges!$A$5:$A$124,0)),""),""),"")</f>
        <v/>
      </c>
      <c r="O15" s="24" t="str">
        <f>IF(COUNTA($A15:$D15)=0,"",IF($A15="","Add a payment ID",IF(COUNTIF($A$5:$A$404,$A15)&gt;1,"Duplicate payment ID",IF(AND($F15&lt;&gt;"Reported",$F15&lt;&gt;"Confirmed",$F15&lt;&gt;"Voided"),"Choose a confirmation state",IF($B15="","Add the charge ID this payment applies to",IF($M15="no","Charge ID not found on the Charges sheet",IF(NOT(ISNUMBER($D15)),"Enter the amount",IF(NOT(ISNUMBER($C15)),"Enter the date as YYYY-MM-DD",IF(AND($E15&lt;&gt;"",$E15&lt;&gt;Summary!$B$6),"Currency differs from the ledger: not counted",IF(AND($F15="Voided",$J15=""),"Add the reason for voiding in Note",IF(AND($F15&lt;&gt;"Voided",$G15&lt;&gt;"",COUNTIFS($B$5:$B$404,$B15,$G$5:$G$404,$G15,$D$5:$D$404,$D15,$F$5:$F$404,"&lt;&gt;Voided")&gt;1),"Possible duplicate: same charge, reference and amount","")))))))))))</f>
        <v/>
      </c>
    </row>
    <row r="16">
      <c r="A16" s="20" t="n"/>
      <c r="B16" s="20" t="n"/>
      <c r="C16" s="21" t="n"/>
      <c r="D16" s="22" t="n"/>
      <c r="E16" s="20" t="n"/>
      <c r="F16" s="20" t="n"/>
      <c r="G16" s="20" t="n"/>
      <c r="H16" s="20" t="n"/>
      <c r="I16" s="20" t="n"/>
      <c r="J16" s="20" t="n"/>
      <c r="K16" s="23" t="str">
        <f>IF(COUNTA($A16:$D16)=0,"",IF(AND($F16="Confirmed",OR($E16="",$E16=Summary!$B$6),ISNUMBER($D16)),$D16,0))</f>
        <v/>
      </c>
      <c r="L16" s="23" t="str">
        <f>IF(COUNTA($A16:$D16)=0,"",IF(AND($F16="Reported",OR($E16="",$E16=Summary!$B$6),ISNUMBER($D16)),$D16,0))</f>
        <v/>
      </c>
      <c r="M16" s="24" t="str">
        <f>IF(COUNTA($A16:$D16)=0,"",IF($B16="","no",IF(COUNTIF(Charges!$A$5:$A$124,$B16)&gt;0,"yes","no")))</f>
        <v/>
      </c>
      <c r="N16" s="25" t="str">
        <f>IF(AND($F16="Confirmed",$M16="yes",ISNUMBER($C16)),IFERROR(IF(ISNUMBER(INDEX(Charges!$E$5:$E$124,MATCH($B16,Charges!$A$5:$A$124,0))),$C16-INDEX(Charges!$E$5:$E$124,MATCH($B16,Charges!$A$5:$A$124,0)),""),""),"")</f>
        <v/>
      </c>
      <c r="O16" s="24" t="str">
        <f>IF(COUNTA($A16:$D16)=0,"",IF($A16="","Add a payment ID",IF(COUNTIF($A$5:$A$404,$A16)&gt;1,"Duplicate payment ID",IF(AND($F16&lt;&gt;"Reported",$F16&lt;&gt;"Confirmed",$F16&lt;&gt;"Voided"),"Choose a confirmation state",IF($B16="","Add the charge ID this payment applies to",IF($M16="no","Charge ID not found on the Charges sheet",IF(NOT(ISNUMBER($D16)),"Enter the amount",IF(NOT(ISNUMBER($C16)),"Enter the date as YYYY-MM-DD",IF(AND($E16&lt;&gt;"",$E16&lt;&gt;Summary!$B$6),"Currency differs from the ledger: not counted",IF(AND($F16="Voided",$J16=""),"Add the reason for voiding in Note",IF(AND($F16&lt;&gt;"Voided",$G16&lt;&gt;"",COUNTIFS($B$5:$B$404,$B16,$G$5:$G$404,$G16,$D$5:$D$404,$D16,$F$5:$F$404,"&lt;&gt;Voided")&gt;1),"Possible duplicate: same charge, reference and amount","")))))))))))</f>
        <v/>
      </c>
    </row>
    <row r="17">
      <c r="A17" s="20" t="n"/>
      <c r="B17" s="20" t="n"/>
      <c r="C17" s="21" t="n"/>
      <c r="D17" s="22" t="n"/>
      <c r="E17" s="20" t="n"/>
      <c r="F17" s="20" t="n"/>
      <c r="G17" s="20" t="n"/>
      <c r="H17" s="20" t="n"/>
      <c r="I17" s="20" t="n"/>
      <c r="J17" s="20" t="n"/>
      <c r="K17" s="23" t="str">
        <f>IF(COUNTA($A17:$D17)=0,"",IF(AND($F17="Confirmed",OR($E17="",$E17=Summary!$B$6),ISNUMBER($D17)),$D17,0))</f>
        <v/>
      </c>
      <c r="L17" s="23" t="str">
        <f>IF(COUNTA($A17:$D17)=0,"",IF(AND($F17="Reported",OR($E17="",$E17=Summary!$B$6),ISNUMBER($D17)),$D17,0))</f>
        <v/>
      </c>
      <c r="M17" s="24" t="str">
        <f>IF(COUNTA($A17:$D17)=0,"",IF($B17="","no",IF(COUNTIF(Charges!$A$5:$A$124,$B17)&gt;0,"yes","no")))</f>
        <v/>
      </c>
      <c r="N17" s="25" t="str">
        <f>IF(AND($F17="Confirmed",$M17="yes",ISNUMBER($C17)),IFERROR(IF(ISNUMBER(INDEX(Charges!$E$5:$E$124,MATCH($B17,Charges!$A$5:$A$124,0))),$C17-INDEX(Charges!$E$5:$E$124,MATCH($B17,Charges!$A$5:$A$124,0)),""),""),"")</f>
        <v/>
      </c>
      <c r="O17" s="24" t="str">
        <f>IF(COUNTA($A17:$D17)=0,"",IF($A17="","Add a payment ID",IF(COUNTIF($A$5:$A$404,$A17)&gt;1,"Duplicate payment ID",IF(AND($F17&lt;&gt;"Reported",$F17&lt;&gt;"Confirmed",$F17&lt;&gt;"Voided"),"Choose a confirmation state",IF($B17="","Add the charge ID this payment applies to",IF($M17="no","Charge ID not found on the Charges sheet",IF(NOT(ISNUMBER($D17)),"Enter the amount",IF(NOT(ISNUMBER($C17)),"Enter the date as YYYY-MM-DD",IF(AND($E17&lt;&gt;"",$E17&lt;&gt;Summary!$B$6),"Currency differs from the ledger: not counted",IF(AND($F17="Voided",$J17=""),"Add the reason for voiding in Note",IF(AND($F17&lt;&gt;"Voided",$G17&lt;&gt;"",COUNTIFS($B$5:$B$404,$B17,$G$5:$G$404,$G17,$D$5:$D$404,$D17,$F$5:$F$404,"&lt;&gt;Voided")&gt;1),"Possible duplicate: same charge, reference and amount","")))))))))))</f>
        <v/>
      </c>
    </row>
    <row r="18">
      <c r="A18" s="20" t="n"/>
      <c r="B18" s="20" t="n"/>
      <c r="C18" s="21" t="n"/>
      <c r="D18" s="22" t="n"/>
      <c r="E18" s="20" t="n"/>
      <c r="F18" s="20" t="n"/>
      <c r="G18" s="20" t="n"/>
      <c r="H18" s="20" t="n"/>
      <c r="I18" s="20" t="n"/>
      <c r="J18" s="20" t="n"/>
      <c r="K18" s="23" t="str">
        <f>IF(COUNTA($A18:$D18)=0,"",IF(AND($F18="Confirmed",OR($E18="",$E18=Summary!$B$6),ISNUMBER($D18)),$D18,0))</f>
        <v/>
      </c>
      <c r="L18" s="23" t="str">
        <f>IF(COUNTA($A18:$D18)=0,"",IF(AND($F18="Reported",OR($E18="",$E18=Summary!$B$6),ISNUMBER($D18)),$D18,0))</f>
        <v/>
      </c>
      <c r="M18" s="24" t="str">
        <f>IF(COUNTA($A18:$D18)=0,"",IF($B18="","no",IF(COUNTIF(Charges!$A$5:$A$124,$B18)&gt;0,"yes","no")))</f>
        <v/>
      </c>
      <c r="N18" s="25" t="str">
        <f>IF(AND($F18="Confirmed",$M18="yes",ISNUMBER($C18)),IFERROR(IF(ISNUMBER(INDEX(Charges!$E$5:$E$124,MATCH($B18,Charges!$A$5:$A$124,0))),$C18-INDEX(Charges!$E$5:$E$124,MATCH($B18,Charges!$A$5:$A$124,0)),""),""),"")</f>
        <v/>
      </c>
      <c r="O18" s="24" t="str">
        <f>IF(COUNTA($A18:$D18)=0,"",IF($A18="","Add a payment ID",IF(COUNTIF($A$5:$A$404,$A18)&gt;1,"Duplicate payment ID",IF(AND($F18&lt;&gt;"Reported",$F18&lt;&gt;"Confirmed",$F18&lt;&gt;"Voided"),"Choose a confirmation state",IF($B18="","Add the charge ID this payment applies to",IF($M18="no","Charge ID not found on the Charges sheet",IF(NOT(ISNUMBER($D18)),"Enter the amount",IF(NOT(ISNUMBER($C18)),"Enter the date as YYYY-MM-DD",IF(AND($E18&lt;&gt;"",$E18&lt;&gt;Summary!$B$6),"Currency differs from the ledger: not counted",IF(AND($F18="Voided",$J18=""),"Add the reason for voiding in Note",IF(AND($F18&lt;&gt;"Voided",$G18&lt;&gt;"",COUNTIFS($B$5:$B$404,$B18,$G$5:$G$404,$G18,$D$5:$D$404,$D18,$F$5:$F$404,"&lt;&gt;Voided")&gt;1),"Possible duplicate: same charge, reference and amount","")))))))))))</f>
        <v/>
      </c>
    </row>
    <row r="19">
      <c r="A19" s="20" t="n"/>
      <c r="B19" s="20" t="n"/>
      <c r="C19" s="21" t="n"/>
      <c r="D19" s="22" t="n"/>
      <c r="E19" s="20" t="n"/>
      <c r="F19" s="20" t="n"/>
      <c r="G19" s="20" t="n"/>
      <c r="H19" s="20" t="n"/>
      <c r="I19" s="20" t="n"/>
      <c r="J19" s="20" t="n"/>
      <c r="K19" s="23" t="str">
        <f>IF(COUNTA($A19:$D19)=0,"",IF(AND($F19="Confirmed",OR($E19="",$E19=Summary!$B$6),ISNUMBER($D19)),$D19,0))</f>
        <v/>
      </c>
      <c r="L19" s="23" t="str">
        <f>IF(COUNTA($A19:$D19)=0,"",IF(AND($F19="Reported",OR($E19="",$E19=Summary!$B$6),ISNUMBER($D19)),$D19,0))</f>
        <v/>
      </c>
      <c r="M19" s="24" t="str">
        <f>IF(COUNTA($A19:$D19)=0,"",IF($B19="","no",IF(COUNTIF(Charges!$A$5:$A$124,$B19)&gt;0,"yes","no")))</f>
        <v/>
      </c>
      <c r="N19" s="25" t="str">
        <f>IF(AND($F19="Confirmed",$M19="yes",ISNUMBER($C19)),IFERROR(IF(ISNUMBER(INDEX(Charges!$E$5:$E$124,MATCH($B19,Charges!$A$5:$A$124,0))),$C19-INDEX(Charges!$E$5:$E$124,MATCH($B19,Charges!$A$5:$A$124,0)),""),""),"")</f>
        <v/>
      </c>
      <c r="O19" s="24" t="str">
        <f>IF(COUNTA($A19:$D19)=0,"",IF($A19="","Add a payment ID",IF(COUNTIF($A$5:$A$404,$A19)&gt;1,"Duplicate payment ID",IF(AND($F19&lt;&gt;"Reported",$F19&lt;&gt;"Confirmed",$F19&lt;&gt;"Voided"),"Choose a confirmation state",IF($B19="","Add the charge ID this payment applies to",IF($M19="no","Charge ID not found on the Charges sheet",IF(NOT(ISNUMBER($D19)),"Enter the amount",IF(NOT(ISNUMBER($C19)),"Enter the date as YYYY-MM-DD",IF(AND($E19&lt;&gt;"",$E19&lt;&gt;Summary!$B$6),"Currency differs from the ledger: not counted",IF(AND($F19="Voided",$J19=""),"Add the reason for voiding in Note",IF(AND($F19&lt;&gt;"Voided",$G19&lt;&gt;"",COUNTIFS($B$5:$B$404,$B19,$G$5:$G$404,$G19,$D$5:$D$404,$D19,$F$5:$F$404,"&lt;&gt;Voided")&gt;1),"Possible duplicate: same charge, reference and amount","")))))))))))</f>
        <v/>
      </c>
    </row>
    <row r="20">
      <c r="A20" s="20" t="n"/>
      <c r="B20" s="20" t="n"/>
      <c r="C20" s="21" t="n"/>
      <c r="D20" s="22" t="n"/>
      <c r="E20" s="20" t="n"/>
      <c r="F20" s="20" t="n"/>
      <c r="G20" s="20" t="n"/>
      <c r="H20" s="20" t="n"/>
      <c r="I20" s="20" t="n"/>
      <c r="J20" s="20" t="n"/>
      <c r="K20" s="23" t="str">
        <f>IF(COUNTA($A20:$D20)=0,"",IF(AND($F20="Confirmed",OR($E20="",$E20=Summary!$B$6),ISNUMBER($D20)),$D20,0))</f>
        <v/>
      </c>
      <c r="L20" s="23" t="str">
        <f>IF(COUNTA($A20:$D20)=0,"",IF(AND($F20="Reported",OR($E20="",$E20=Summary!$B$6),ISNUMBER($D20)),$D20,0))</f>
        <v/>
      </c>
      <c r="M20" s="24" t="str">
        <f>IF(COUNTA($A20:$D20)=0,"",IF($B20="","no",IF(COUNTIF(Charges!$A$5:$A$124,$B20)&gt;0,"yes","no")))</f>
        <v/>
      </c>
      <c r="N20" s="25" t="str">
        <f>IF(AND($F20="Confirmed",$M20="yes",ISNUMBER($C20)),IFERROR(IF(ISNUMBER(INDEX(Charges!$E$5:$E$124,MATCH($B20,Charges!$A$5:$A$124,0))),$C20-INDEX(Charges!$E$5:$E$124,MATCH($B20,Charges!$A$5:$A$124,0)),""),""),"")</f>
        <v/>
      </c>
      <c r="O20" s="24" t="str">
        <f>IF(COUNTA($A20:$D20)=0,"",IF($A20="","Add a payment ID",IF(COUNTIF($A$5:$A$404,$A20)&gt;1,"Duplicate payment ID",IF(AND($F20&lt;&gt;"Reported",$F20&lt;&gt;"Confirmed",$F20&lt;&gt;"Voided"),"Choose a confirmation state",IF($B20="","Add the charge ID this payment applies to",IF($M20="no","Charge ID not found on the Charges sheet",IF(NOT(ISNUMBER($D20)),"Enter the amount",IF(NOT(ISNUMBER($C20)),"Enter the date as YYYY-MM-DD",IF(AND($E20&lt;&gt;"",$E20&lt;&gt;Summary!$B$6),"Currency differs from the ledger: not counted",IF(AND($F20="Voided",$J20=""),"Add the reason for voiding in Note",IF(AND($F20&lt;&gt;"Voided",$G20&lt;&gt;"",COUNTIFS($B$5:$B$404,$B20,$G$5:$G$404,$G20,$D$5:$D$404,$D20,$F$5:$F$404,"&lt;&gt;Voided")&gt;1),"Possible duplicate: same charge, reference and amount","")))))))))))</f>
        <v/>
      </c>
    </row>
    <row r="21">
      <c r="A21" s="20" t="n"/>
      <c r="B21" s="20" t="n"/>
      <c r="C21" s="21" t="n"/>
      <c r="D21" s="22" t="n"/>
      <c r="E21" s="20" t="n"/>
      <c r="F21" s="20" t="n"/>
      <c r="G21" s="20" t="n"/>
      <c r="H21" s="20" t="n"/>
      <c r="I21" s="20" t="n"/>
      <c r="J21" s="20" t="n"/>
      <c r="K21" s="23" t="str">
        <f>IF(COUNTA($A21:$D21)=0,"",IF(AND($F21="Confirmed",OR($E21="",$E21=Summary!$B$6),ISNUMBER($D21)),$D21,0))</f>
        <v/>
      </c>
      <c r="L21" s="23" t="str">
        <f>IF(COUNTA($A21:$D21)=0,"",IF(AND($F21="Reported",OR($E21="",$E21=Summary!$B$6),ISNUMBER($D21)),$D21,0))</f>
        <v/>
      </c>
      <c r="M21" s="24" t="str">
        <f>IF(COUNTA($A21:$D21)=0,"",IF($B21="","no",IF(COUNTIF(Charges!$A$5:$A$124,$B21)&gt;0,"yes","no")))</f>
        <v/>
      </c>
      <c r="N21" s="25" t="str">
        <f>IF(AND($F21="Confirmed",$M21="yes",ISNUMBER($C21)),IFERROR(IF(ISNUMBER(INDEX(Charges!$E$5:$E$124,MATCH($B21,Charges!$A$5:$A$124,0))),$C21-INDEX(Charges!$E$5:$E$124,MATCH($B21,Charges!$A$5:$A$124,0)),""),""),"")</f>
        <v/>
      </c>
      <c r="O21" s="24" t="str">
        <f>IF(COUNTA($A21:$D21)=0,"",IF($A21="","Add a payment ID",IF(COUNTIF($A$5:$A$404,$A21)&gt;1,"Duplicate payment ID",IF(AND($F21&lt;&gt;"Reported",$F21&lt;&gt;"Confirmed",$F21&lt;&gt;"Voided"),"Choose a confirmation state",IF($B21="","Add the charge ID this payment applies to",IF($M21="no","Charge ID not found on the Charges sheet",IF(NOT(ISNUMBER($D21)),"Enter the amount",IF(NOT(ISNUMBER($C21)),"Enter the date as YYYY-MM-DD",IF(AND($E21&lt;&gt;"",$E21&lt;&gt;Summary!$B$6),"Currency differs from the ledger: not counted",IF(AND($F21="Voided",$J21=""),"Add the reason for voiding in Note",IF(AND($F21&lt;&gt;"Voided",$G21&lt;&gt;"",COUNTIFS($B$5:$B$404,$B21,$G$5:$G$404,$G21,$D$5:$D$404,$D21,$F$5:$F$404,"&lt;&gt;Voided")&gt;1),"Possible duplicate: same charge, reference and amount","")))))))))))</f>
        <v/>
      </c>
    </row>
    <row r="22">
      <c r="A22" s="20" t="n"/>
      <c r="B22" s="20" t="n"/>
      <c r="C22" s="21" t="n"/>
      <c r="D22" s="22" t="n"/>
      <c r="E22" s="20" t="n"/>
      <c r="F22" s="20" t="n"/>
      <c r="G22" s="20" t="n"/>
      <c r="H22" s="20" t="n"/>
      <c r="I22" s="20" t="n"/>
      <c r="J22" s="20" t="n"/>
      <c r="K22" s="23" t="str">
        <f>IF(COUNTA($A22:$D22)=0,"",IF(AND($F22="Confirmed",OR($E22="",$E22=Summary!$B$6),ISNUMBER($D22)),$D22,0))</f>
        <v/>
      </c>
      <c r="L22" s="23" t="str">
        <f>IF(COUNTA($A22:$D22)=0,"",IF(AND($F22="Reported",OR($E22="",$E22=Summary!$B$6),ISNUMBER($D22)),$D22,0))</f>
        <v/>
      </c>
      <c r="M22" s="24" t="str">
        <f>IF(COUNTA($A22:$D22)=0,"",IF($B22="","no",IF(COUNTIF(Charges!$A$5:$A$124,$B22)&gt;0,"yes","no")))</f>
        <v/>
      </c>
      <c r="N22" s="25" t="str">
        <f>IF(AND($F22="Confirmed",$M22="yes",ISNUMBER($C22)),IFERROR(IF(ISNUMBER(INDEX(Charges!$E$5:$E$124,MATCH($B22,Charges!$A$5:$A$124,0))),$C22-INDEX(Charges!$E$5:$E$124,MATCH($B22,Charges!$A$5:$A$124,0)),""),""),"")</f>
        <v/>
      </c>
      <c r="O22" s="24" t="str">
        <f>IF(COUNTA($A22:$D22)=0,"",IF($A22="","Add a payment ID",IF(COUNTIF($A$5:$A$404,$A22)&gt;1,"Duplicate payment ID",IF(AND($F22&lt;&gt;"Reported",$F22&lt;&gt;"Confirmed",$F22&lt;&gt;"Voided"),"Choose a confirmation state",IF($B22="","Add the charge ID this payment applies to",IF($M22="no","Charge ID not found on the Charges sheet",IF(NOT(ISNUMBER($D22)),"Enter the amount",IF(NOT(ISNUMBER($C22)),"Enter the date as YYYY-MM-DD",IF(AND($E22&lt;&gt;"",$E22&lt;&gt;Summary!$B$6),"Currency differs from the ledger: not counted",IF(AND($F22="Voided",$J22=""),"Add the reason for voiding in Note",IF(AND($F22&lt;&gt;"Voided",$G22&lt;&gt;"",COUNTIFS($B$5:$B$404,$B22,$G$5:$G$404,$G22,$D$5:$D$404,$D22,$F$5:$F$404,"&lt;&gt;Voided")&gt;1),"Possible duplicate: same charge, reference and amount","")))))))))))</f>
        <v/>
      </c>
    </row>
    <row r="23">
      <c r="A23" s="20" t="n"/>
      <c r="B23" s="20" t="n"/>
      <c r="C23" s="21" t="n"/>
      <c r="D23" s="22" t="n"/>
      <c r="E23" s="20" t="n"/>
      <c r="F23" s="20" t="n"/>
      <c r="G23" s="20" t="n"/>
      <c r="H23" s="20" t="n"/>
      <c r="I23" s="20" t="n"/>
      <c r="J23" s="20" t="n"/>
      <c r="K23" s="23" t="str">
        <f>IF(COUNTA($A23:$D23)=0,"",IF(AND($F23="Confirmed",OR($E23="",$E23=Summary!$B$6),ISNUMBER($D23)),$D23,0))</f>
        <v/>
      </c>
      <c r="L23" s="23" t="str">
        <f>IF(COUNTA($A23:$D23)=0,"",IF(AND($F23="Reported",OR($E23="",$E23=Summary!$B$6),ISNUMBER($D23)),$D23,0))</f>
        <v/>
      </c>
      <c r="M23" s="24" t="str">
        <f>IF(COUNTA($A23:$D23)=0,"",IF($B23="","no",IF(COUNTIF(Charges!$A$5:$A$124,$B23)&gt;0,"yes","no")))</f>
        <v/>
      </c>
      <c r="N23" s="25" t="str">
        <f>IF(AND($F23="Confirmed",$M23="yes",ISNUMBER($C23)),IFERROR(IF(ISNUMBER(INDEX(Charges!$E$5:$E$124,MATCH($B23,Charges!$A$5:$A$124,0))),$C23-INDEX(Charges!$E$5:$E$124,MATCH($B23,Charges!$A$5:$A$124,0)),""),""),"")</f>
        <v/>
      </c>
      <c r="O23" s="24" t="str">
        <f>IF(COUNTA($A23:$D23)=0,"",IF($A23="","Add a payment ID",IF(COUNTIF($A$5:$A$404,$A23)&gt;1,"Duplicate payment ID",IF(AND($F23&lt;&gt;"Reported",$F23&lt;&gt;"Confirmed",$F23&lt;&gt;"Voided"),"Choose a confirmation state",IF($B23="","Add the charge ID this payment applies to",IF($M23="no","Charge ID not found on the Charges sheet",IF(NOT(ISNUMBER($D23)),"Enter the amount",IF(NOT(ISNUMBER($C23)),"Enter the date as YYYY-MM-DD",IF(AND($E23&lt;&gt;"",$E23&lt;&gt;Summary!$B$6),"Currency differs from the ledger: not counted",IF(AND($F23="Voided",$J23=""),"Add the reason for voiding in Note",IF(AND($F23&lt;&gt;"Voided",$G23&lt;&gt;"",COUNTIFS($B$5:$B$404,$B23,$G$5:$G$404,$G23,$D$5:$D$404,$D23,$F$5:$F$404,"&lt;&gt;Voided")&gt;1),"Possible duplicate: same charge, reference and amount","")))))))))))</f>
        <v/>
      </c>
    </row>
    <row r="24">
      <c r="A24" s="20" t="n"/>
      <c r="B24" s="20" t="n"/>
      <c r="C24" s="21" t="n"/>
      <c r="D24" s="22" t="n"/>
      <c r="E24" s="20" t="n"/>
      <c r="F24" s="20" t="n"/>
      <c r="G24" s="20" t="n"/>
      <c r="H24" s="20" t="n"/>
      <c r="I24" s="20" t="n"/>
      <c r="J24" s="20" t="n"/>
      <c r="K24" s="23" t="str">
        <f>IF(COUNTA($A24:$D24)=0,"",IF(AND($F24="Confirmed",OR($E24="",$E24=Summary!$B$6),ISNUMBER($D24)),$D24,0))</f>
        <v/>
      </c>
      <c r="L24" s="23" t="str">
        <f>IF(COUNTA($A24:$D24)=0,"",IF(AND($F24="Reported",OR($E24="",$E24=Summary!$B$6),ISNUMBER($D24)),$D24,0))</f>
        <v/>
      </c>
      <c r="M24" s="24" t="str">
        <f>IF(COUNTA($A24:$D24)=0,"",IF($B24="","no",IF(COUNTIF(Charges!$A$5:$A$124,$B24)&gt;0,"yes","no")))</f>
        <v/>
      </c>
      <c r="N24" s="25" t="str">
        <f>IF(AND($F24="Confirmed",$M24="yes",ISNUMBER($C24)),IFERROR(IF(ISNUMBER(INDEX(Charges!$E$5:$E$124,MATCH($B24,Charges!$A$5:$A$124,0))),$C24-INDEX(Charges!$E$5:$E$124,MATCH($B24,Charges!$A$5:$A$124,0)),""),""),"")</f>
        <v/>
      </c>
      <c r="O24" s="24" t="str">
        <f>IF(COUNTA($A24:$D24)=0,"",IF($A24="","Add a payment ID",IF(COUNTIF($A$5:$A$404,$A24)&gt;1,"Duplicate payment ID",IF(AND($F24&lt;&gt;"Reported",$F24&lt;&gt;"Confirmed",$F24&lt;&gt;"Voided"),"Choose a confirmation state",IF($B24="","Add the charge ID this payment applies to",IF($M24="no","Charge ID not found on the Charges sheet",IF(NOT(ISNUMBER($D24)),"Enter the amount",IF(NOT(ISNUMBER($C24)),"Enter the date as YYYY-MM-DD",IF(AND($E24&lt;&gt;"",$E24&lt;&gt;Summary!$B$6),"Currency differs from the ledger: not counted",IF(AND($F24="Voided",$J24=""),"Add the reason for voiding in Note",IF(AND($F24&lt;&gt;"Voided",$G24&lt;&gt;"",COUNTIFS($B$5:$B$404,$B24,$G$5:$G$404,$G24,$D$5:$D$404,$D24,$F$5:$F$404,"&lt;&gt;Voided")&gt;1),"Possible duplicate: same charge, reference and amount","")))))))))))</f>
        <v/>
      </c>
    </row>
    <row r="25">
      <c r="A25" s="20" t="n"/>
      <c r="B25" s="20" t="n"/>
      <c r="C25" s="21" t="n"/>
      <c r="D25" s="22" t="n"/>
      <c r="E25" s="20" t="n"/>
      <c r="F25" s="20" t="n"/>
      <c r="G25" s="20" t="n"/>
      <c r="H25" s="20" t="n"/>
      <c r="I25" s="20" t="n"/>
      <c r="J25" s="20" t="n"/>
      <c r="K25" s="23" t="str">
        <f>IF(COUNTA($A25:$D25)=0,"",IF(AND($F25="Confirmed",OR($E25="",$E25=Summary!$B$6),ISNUMBER($D25)),$D25,0))</f>
        <v/>
      </c>
      <c r="L25" s="23" t="str">
        <f>IF(COUNTA($A25:$D25)=0,"",IF(AND($F25="Reported",OR($E25="",$E25=Summary!$B$6),ISNUMBER($D25)),$D25,0))</f>
        <v/>
      </c>
      <c r="M25" s="24" t="str">
        <f>IF(COUNTA($A25:$D25)=0,"",IF($B25="","no",IF(COUNTIF(Charges!$A$5:$A$124,$B25)&gt;0,"yes","no")))</f>
        <v/>
      </c>
      <c r="N25" s="25" t="str">
        <f>IF(AND($F25="Confirmed",$M25="yes",ISNUMBER($C25)),IFERROR(IF(ISNUMBER(INDEX(Charges!$E$5:$E$124,MATCH($B25,Charges!$A$5:$A$124,0))),$C25-INDEX(Charges!$E$5:$E$124,MATCH($B25,Charges!$A$5:$A$124,0)),""),""),"")</f>
        <v/>
      </c>
      <c r="O25" s="24" t="str">
        <f>IF(COUNTA($A25:$D25)=0,"",IF($A25="","Add a payment ID",IF(COUNTIF($A$5:$A$404,$A25)&gt;1,"Duplicate payment ID",IF(AND($F25&lt;&gt;"Reported",$F25&lt;&gt;"Confirmed",$F25&lt;&gt;"Voided"),"Choose a confirmation state",IF($B25="","Add the charge ID this payment applies to",IF($M25="no","Charge ID not found on the Charges sheet",IF(NOT(ISNUMBER($D25)),"Enter the amount",IF(NOT(ISNUMBER($C25)),"Enter the date as YYYY-MM-DD",IF(AND($E25&lt;&gt;"",$E25&lt;&gt;Summary!$B$6),"Currency differs from the ledger: not counted",IF(AND($F25="Voided",$J25=""),"Add the reason for voiding in Note",IF(AND($F25&lt;&gt;"Voided",$G25&lt;&gt;"",COUNTIFS($B$5:$B$404,$B25,$G$5:$G$404,$G25,$D$5:$D$404,$D25,$F$5:$F$404,"&lt;&gt;Voided")&gt;1),"Possible duplicate: same charge, reference and amount","")))))))))))</f>
        <v/>
      </c>
    </row>
    <row r="26">
      <c r="A26" s="20" t="n"/>
      <c r="B26" s="20" t="n"/>
      <c r="C26" s="21" t="n"/>
      <c r="D26" s="22" t="n"/>
      <c r="E26" s="20" t="n"/>
      <c r="F26" s="20" t="n"/>
      <c r="G26" s="20" t="n"/>
      <c r="H26" s="20" t="n"/>
      <c r="I26" s="20" t="n"/>
      <c r="J26" s="20" t="n"/>
      <c r="K26" s="23" t="str">
        <f>IF(COUNTA($A26:$D26)=0,"",IF(AND($F26="Confirmed",OR($E26="",$E26=Summary!$B$6),ISNUMBER($D26)),$D26,0))</f>
        <v/>
      </c>
      <c r="L26" s="23" t="str">
        <f>IF(COUNTA($A26:$D26)=0,"",IF(AND($F26="Reported",OR($E26="",$E26=Summary!$B$6),ISNUMBER($D26)),$D26,0))</f>
        <v/>
      </c>
      <c r="M26" s="24" t="str">
        <f>IF(COUNTA($A26:$D26)=0,"",IF($B26="","no",IF(COUNTIF(Charges!$A$5:$A$124,$B26)&gt;0,"yes","no")))</f>
        <v/>
      </c>
      <c r="N26" s="25" t="str">
        <f>IF(AND($F26="Confirmed",$M26="yes",ISNUMBER($C26)),IFERROR(IF(ISNUMBER(INDEX(Charges!$E$5:$E$124,MATCH($B26,Charges!$A$5:$A$124,0))),$C26-INDEX(Charges!$E$5:$E$124,MATCH($B26,Charges!$A$5:$A$124,0)),""),""),"")</f>
        <v/>
      </c>
      <c r="O26" s="24" t="str">
        <f>IF(COUNTA($A26:$D26)=0,"",IF($A26="","Add a payment ID",IF(COUNTIF($A$5:$A$404,$A26)&gt;1,"Duplicate payment ID",IF(AND($F26&lt;&gt;"Reported",$F26&lt;&gt;"Confirmed",$F26&lt;&gt;"Voided"),"Choose a confirmation state",IF($B26="","Add the charge ID this payment applies to",IF($M26="no","Charge ID not found on the Charges sheet",IF(NOT(ISNUMBER($D26)),"Enter the amount",IF(NOT(ISNUMBER($C26)),"Enter the date as YYYY-MM-DD",IF(AND($E26&lt;&gt;"",$E26&lt;&gt;Summary!$B$6),"Currency differs from the ledger: not counted",IF(AND($F26="Voided",$J26=""),"Add the reason for voiding in Note",IF(AND($F26&lt;&gt;"Voided",$G26&lt;&gt;"",COUNTIFS($B$5:$B$404,$B26,$G$5:$G$404,$G26,$D$5:$D$404,$D26,$F$5:$F$404,"&lt;&gt;Voided")&gt;1),"Possible duplicate: same charge, reference and amount","")))))))))))</f>
        <v/>
      </c>
    </row>
    <row r="27">
      <c r="A27" s="20" t="n"/>
      <c r="B27" s="20" t="n"/>
      <c r="C27" s="21" t="n"/>
      <c r="D27" s="22" t="n"/>
      <c r="E27" s="20" t="n"/>
      <c r="F27" s="20" t="n"/>
      <c r="G27" s="20" t="n"/>
      <c r="H27" s="20" t="n"/>
      <c r="I27" s="20" t="n"/>
      <c r="J27" s="20" t="n"/>
      <c r="K27" s="23" t="str">
        <f>IF(COUNTA($A27:$D27)=0,"",IF(AND($F27="Confirmed",OR($E27="",$E27=Summary!$B$6),ISNUMBER($D27)),$D27,0))</f>
        <v/>
      </c>
      <c r="L27" s="23" t="str">
        <f>IF(COUNTA($A27:$D27)=0,"",IF(AND($F27="Reported",OR($E27="",$E27=Summary!$B$6),ISNUMBER($D27)),$D27,0))</f>
        <v/>
      </c>
      <c r="M27" s="24" t="str">
        <f>IF(COUNTA($A27:$D27)=0,"",IF($B27="","no",IF(COUNTIF(Charges!$A$5:$A$124,$B27)&gt;0,"yes","no")))</f>
        <v/>
      </c>
      <c r="N27" s="25" t="str">
        <f>IF(AND($F27="Confirmed",$M27="yes",ISNUMBER($C27)),IFERROR(IF(ISNUMBER(INDEX(Charges!$E$5:$E$124,MATCH($B27,Charges!$A$5:$A$124,0))),$C27-INDEX(Charges!$E$5:$E$124,MATCH($B27,Charges!$A$5:$A$124,0)),""),""),"")</f>
        <v/>
      </c>
      <c r="O27" s="24" t="str">
        <f>IF(COUNTA($A27:$D27)=0,"",IF($A27="","Add a payment ID",IF(COUNTIF($A$5:$A$404,$A27)&gt;1,"Duplicate payment ID",IF(AND($F27&lt;&gt;"Reported",$F27&lt;&gt;"Confirmed",$F27&lt;&gt;"Voided"),"Choose a confirmation state",IF($B27="","Add the charge ID this payment applies to",IF($M27="no","Charge ID not found on the Charges sheet",IF(NOT(ISNUMBER($D27)),"Enter the amount",IF(NOT(ISNUMBER($C27)),"Enter the date as YYYY-MM-DD",IF(AND($E27&lt;&gt;"",$E27&lt;&gt;Summary!$B$6),"Currency differs from the ledger: not counted",IF(AND($F27="Voided",$J27=""),"Add the reason for voiding in Note",IF(AND($F27&lt;&gt;"Voided",$G27&lt;&gt;"",COUNTIFS($B$5:$B$404,$B27,$G$5:$G$404,$G27,$D$5:$D$404,$D27,$F$5:$F$404,"&lt;&gt;Voided")&gt;1),"Possible duplicate: same charge, reference and amount","")))))))))))</f>
        <v/>
      </c>
    </row>
    <row r="28">
      <c r="A28" s="20" t="n"/>
      <c r="B28" s="20" t="n"/>
      <c r="C28" s="21" t="n"/>
      <c r="D28" s="22" t="n"/>
      <c r="E28" s="20" t="n"/>
      <c r="F28" s="20" t="n"/>
      <c r="G28" s="20" t="n"/>
      <c r="H28" s="20" t="n"/>
      <c r="I28" s="20" t="n"/>
      <c r="J28" s="20" t="n"/>
      <c r="K28" s="23" t="str">
        <f>IF(COUNTA($A28:$D28)=0,"",IF(AND($F28="Confirmed",OR($E28="",$E28=Summary!$B$6),ISNUMBER($D28)),$D28,0))</f>
        <v/>
      </c>
      <c r="L28" s="23" t="str">
        <f>IF(COUNTA($A28:$D28)=0,"",IF(AND($F28="Reported",OR($E28="",$E28=Summary!$B$6),ISNUMBER($D28)),$D28,0))</f>
        <v/>
      </c>
      <c r="M28" s="24" t="str">
        <f>IF(COUNTA($A28:$D28)=0,"",IF($B28="","no",IF(COUNTIF(Charges!$A$5:$A$124,$B28)&gt;0,"yes","no")))</f>
        <v/>
      </c>
      <c r="N28" s="25" t="str">
        <f>IF(AND($F28="Confirmed",$M28="yes",ISNUMBER($C28)),IFERROR(IF(ISNUMBER(INDEX(Charges!$E$5:$E$124,MATCH($B28,Charges!$A$5:$A$124,0))),$C28-INDEX(Charges!$E$5:$E$124,MATCH($B28,Charges!$A$5:$A$124,0)),""),""),"")</f>
        <v/>
      </c>
      <c r="O28" s="24" t="str">
        <f>IF(COUNTA($A28:$D28)=0,"",IF($A28="","Add a payment ID",IF(COUNTIF($A$5:$A$404,$A28)&gt;1,"Duplicate payment ID",IF(AND($F28&lt;&gt;"Reported",$F28&lt;&gt;"Confirmed",$F28&lt;&gt;"Voided"),"Choose a confirmation state",IF($B28="","Add the charge ID this payment applies to",IF($M28="no","Charge ID not found on the Charges sheet",IF(NOT(ISNUMBER($D28)),"Enter the amount",IF(NOT(ISNUMBER($C28)),"Enter the date as YYYY-MM-DD",IF(AND($E28&lt;&gt;"",$E28&lt;&gt;Summary!$B$6),"Currency differs from the ledger: not counted",IF(AND($F28="Voided",$J28=""),"Add the reason for voiding in Note",IF(AND($F28&lt;&gt;"Voided",$G28&lt;&gt;"",COUNTIFS($B$5:$B$404,$B28,$G$5:$G$404,$G28,$D$5:$D$404,$D28,$F$5:$F$404,"&lt;&gt;Voided")&gt;1),"Possible duplicate: same charge, reference and amount","")))))))))))</f>
        <v/>
      </c>
    </row>
    <row r="29">
      <c r="A29" s="20" t="n"/>
      <c r="B29" s="20" t="n"/>
      <c r="C29" s="21" t="n"/>
      <c r="D29" s="22" t="n"/>
      <c r="E29" s="20" t="n"/>
      <c r="F29" s="20" t="n"/>
      <c r="G29" s="20" t="n"/>
      <c r="H29" s="20" t="n"/>
      <c r="I29" s="20" t="n"/>
      <c r="J29" s="20" t="n"/>
      <c r="K29" s="23" t="str">
        <f>IF(COUNTA($A29:$D29)=0,"",IF(AND($F29="Confirmed",OR($E29="",$E29=Summary!$B$6),ISNUMBER($D29)),$D29,0))</f>
        <v/>
      </c>
      <c r="L29" s="23" t="str">
        <f>IF(COUNTA($A29:$D29)=0,"",IF(AND($F29="Reported",OR($E29="",$E29=Summary!$B$6),ISNUMBER($D29)),$D29,0))</f>
        <v/>
      </c>
      <c r="M29" s="24" t="str">
        <f>IF(COUNTA($A29:$D29)=0,"",IF($B29="","no",IF(COUNTIF(Charges!$A$5:$A$124,$B29)&gt;0,"yes","no")))</f>
        <v/>
      </c>
      <c r="N29" s="25" t="str">
        <f>IF(AND($F29="Confirmed",$M29="yes",ISNUMBER($C29)),IFERROR(IF(ISNUMBER(INDEX(Charges!$E$5:$E$124,MATCH($B29,Charges!$A$5:$A$124,0))),$C29-INDEX(Charges!$E$5:$E$124,MATCH($B29,Charges!$A$5:$A$124,0)),""),""),"")</f>
        <v/>
      </c>
      <c r="O29" s="24" t="str">
        <f>IF(COUNTA($A29:$D29)=0,"",IF($A29="","Add a payment ID",IF(COUNTIF($A$5:$A$404,$A29)&gt;1,"Duplicate payment ID",IF(AND($F29&lt;&gt;"Reported",$F29&lt;&gt;"Confirmed",$F29&lt;&gt;"Voided"),"Choose a confirmation state",IF($B29="","Add the charge ID this payment applies to",IF($M29="no","Charge ID not found on the Charges sheet",IF(NOT(ISNUMBER($D29)),"Enter the amount",IF(NOT(ISNUMBER($C29)),"Enter the date as YYYY-MM-DD",IF(AND($E29&lt;&gt;"",$E29&lt;&gt;Summary!$B$6),"Currency differs from the ledger: not counted",IF(AND($F29="Voided",$J29=""),"Add the reason for voiding in Note",IF(AND($F29&lt;&gt;"Voided",$G29&lt;&gt;"",COUNTIFS($B$5:$B$404,$B29,$G$5:$G$404,$G29,$D$5:$D$404,$D29,$F$5:$F$404,"&lt;&gt;Voided")&gt;1),"Possible duplicate: same charge, reference and amount","")))))))))))</f>
        <v/>
      </c>
    </row>
    <row r="30">
      <c r="A30" s="20" t="n"/>
      <c r="B30" s="20" t="n"/>
      <c r="C30" s="21" t="n"/>
      <c r="D30" s="22" t="n"/>
      <c r="E30" s="20" t="n"/>
      <c r="F30" s="20" t="n"/>
      <c r="G30" s="20" t="n"/>
      <c r="H30" s="20" t="n"/>
      <c r="I30" s="20" t="n"/>
      <c r="J30" s="20" t="n"/>
      <c r="K30" s="23" t="str">
        <f>IF(COUNTA($A30:$D30)=0,"",IF(AND($F30="Confirmed",OR($E30="",$E30=Summary!$B$6),ISNUMBER($D30)),$D30,0))</f>
        <v/>
      </c>
      <c r="L30" s="23" t="str">
        <f>IF(COUNTA($A30:$D30)=0,"",IF(AND($F30="Reported",OR($E30="",$E30=Summary!$B$6),ISNUMBER($D30)),$D30,0))</f>
        <v/>
      </c>
      <c r="M30" s="24" t="str">
        <f>IF(COUNTA($A30:$D30)=0,"",IF($B30="","no",IF(COUNTIF(Charges!$A$5:$A$124,$B30)&gt;0,"yes","no")))</f>
        <v/>
      </c>
      <c r="N30" s="25" t="str">
        <f>IF(AND($F30="Confirmed",$M30="yes",ISNUMBER($C30)),IFERROR(IF(ISNUMBER(INDEX(Charges!$E$5:$E$124,MATCH($B30,Charges!$A$5:$A$124,0))),$C30-INDEX(Charges!$E$5:$E$124,MATCH($B30,Charges!$A$5:$A$124,0)),""),""),"")</f>
        <v/>
      </c>
      <c r="O30" s="24" t="str">
        <f>IF(COUNTA($A30:$D30)=0,"",IF($A30="","Add a payment ID",IF(COUNTIF($A$5:$A$404,$A30)&gt;1,"Duplicate payment ID",IF(AND($F30&lt;&gt;"Reported",$F30&lt;&gt;"Confirmed",$F30&lt;&gt;"Voided"),"Choose a confirmation state",IF($B30="","Add the charge ID this payment applies to",IF($M30="no","Charge ID not found on the Charges sheet",IF(NOT(ISNUMBER($D30)),"Enter the amount",IF(NOT(ISNUMBER($C30)),"Enter the date as YYYY-MM-DD",IF(AND($E30&lt;&gt;"",$E30&lt;&gt;Summary!$B$6),"Currency differs from the ledger: not counted",IF(AND($F30="Voided",$J30=""),"Add the reason for voiding in Note",IF(AND($F30&lt;&gt;"Voided",$G30&lt;&gt;"",COUNTIFS($B$5:$B$404,$B30,$G$5:$G$404,$G30,$D$5:$D$404,$D30,$F$5:$F$404,"&lt;&gt;Voided")&gt;1),"Possible duplicate: same charge, reference and amount","")))))))))))</f>
        <v/>
      </c>
    </row>
    <row r="31">
      <c r="A31" s="20" t="n"/>
      <c r="B31" s="20" t="n"/>
      <c r="C31" s="21" t="n"/>
      <c r="D31" s="22" t="n"/>
      <c r="E31" s="20" t="n"/>
      <c r="F31" s="20" t="n"/>
      <c r="G31" s="20" t="n"/>
      <c r="H31" s="20" t="n"/>
      <c r="I31" s="20" t="n"/>
      <c r="J31" s="20" t="n"/>
      <c r="K31" s="23" t="str">
        <f>IF(COUNTA($A31:$D31)=0,"",IF(AND($F31="Confirmed",OR($E31="",$E31=Summary!$B$6),ISNUMBER($D31)),$D31,0))</f>
        <v/>
      </c>
      <c r="L31" s="23" t="str">
        <f>IF(COUNTA($A31:$D31)=0,"",IF(AND($F31="Reported",OR($E31="",$E31=Summary!$B$6),ISNUMBER($D31)),$D31,0))</f>
        <v/>
      </c>
      <c r="M31" s="24" t="str">
        <f>IF(COUNTA($A31:$D31)=0,"",IF($B31="","no",IF(COUNTIF(Charges!$A$5:$A$124,$B31)&gt;0,"yes","no")))</f>
        <v/>
      </c>
      <c r="N31" s="25" t="str">
        <f>IF(AND($F31="Confirmed",$M31="yes",ISNUMBER($C31)),IFERROR(IF(ISNUMBER(INDEX(Charges!$E$5:$E$124,MATCH($B31,Charges!$A$5:$A$124,0))),$C31-INDEX(Charges!$E$5:$E$124,MATCH($B31,Charges!$A$5:$A$124,0)),""),""),"")</f>
        <v/>
      </c>
      <c r="O31" s="24" t="str">
        <f>IF(COUNTA($A31:$D31)=0,"",IF($A31="","Add a payment ID",IF(COUNTIF($A$5:$A$404,$A31)&gt;1,"Duplicate payment ID",IF(AND($F31&lt;&gt;"Reported",$F31&lt;&gt;"Confirmed",$F31&lt;&gt;"Voided"),"Choose a confirmation state",IF($B31="","Add the charge ID this payment applies to",IF($M31="no","Charge ID not found on the Charges sheet",IF(NOT(ISNUMBER($D31)),"Enter the amount",IF(NOT(ISNUMBER($C31)),"Enter the date as YYYY-MM-DD",IF(AND($E31&lt;&gt;"",$E31&lt;&gt;Summary!$B$6),"Currency differs from the ledger: not counted",IF(AND($F31="Voided",$J31=""),"Add the reason for voiding in Note",IF(AND($F31&lt;&gt;"Voided",$G31&lt;&gt;"",COUNTIFS($B$5:$B$404,$B31,$G$5:$G$404,$G31,$D$5:$D$404,$D31,$F$5:$F$404,"&lt;&gt;Voided")&gt;1),"Possible duplicate: same charge, reference and amount","")))))))))))</f>
        <v/>
      </c>
    </row>
    <row r="32">
      <c r="A32" s="20" t="n"/>
      <c r="B32" s="20" t="n"/>
      <c r="C32" s="21" t="n"/>
      <c r="D32" s="22" t="n"/>
      <c r="E32" s="20" t="n"/>
      <c r="F32" s="20" t="n"/>
      <c r="G32" s="20" t="n"/>
      <c r="H32" s="20" t="n"/>
      <c r="I32" s="20" t="n"/>
      <c r="J32" s="20" t="n"/>
      <c r="K32" s="23" t="str">
        <f>IF(COUNTA($A32:$D32)=0,"",IF(AND($F32="Confirmed",OR($E32="",$E32=Summary!$B$6),ISNUMBER($D32)),$D32,0))</f>
        <v/>
      </c>
      <c r="L32" s="23" t="str">
        <f>IF(COUNTA($A32:$D32)=0,"",IF(AND($F32="Reported",OR($E32="",$E32=Summary!$B$6),ISNUMBER($D32)),$D32,0))</f>
        <v/>
      </c>
      <c r="M32" s="24" t="str">
        <f>IF(COUNTA($A32:$D32)=0,"",IF($B32="","no",IF(COUNTIF(Charges!$A$5:$A$124,$B32)&gt;0,"yes","no")))</f>
        <v/>
      </c>
      <c r="N32" s="25" t="str">
        <f>IF(AND($F32="Confirmed",$M32="yes",ISNUMBER($C32)),IFERROR(IF(ISNUMBER(INDEX(Charges!$E$5:$E$124,MATCH($B32,Charges!$A$5:$A$124,0))),$C32-INDEX(Charges!$E$5:$E$124,MATCH($B32,Charges!$A$5:$A$124,0)),""),""),"")</f>
        <v/>
      </c>
      <c r="O32" s="24" t="str">
        <f>IF(COUNTA($A32:$D32)=0,"",IF($A32="","Add a payment ID",IF(COUNTIF($A$5:$A$404,$A32)&gt;1,"Duplicate payment ID",IF(AND($F32&lt;&gt;"Reported",$F32&lt;&gt;"Confirmed",$F32&lt;&gt;"Voided"),"Choose a confirmation state",IF($B32="","Add the charge ID this payment applies to",IF($M32="no","Charge ID not found on the Charges sheet",IF(NOT(ISNUMBER($D32)),"Enter the amount",IF(NOT(ISNUMBER($C32)),"Enter the date as YYYY-MM-DD",IF(AND($E32&lt;&gt;"",$E32&lt;&gt;Summary!$B$6),"Currency differs from the ledger: not counted",IF(AND($F32="Voided",$J32=""),"Add the reason for voiding in Note",IF(AND($F32&lt;&gt;"Voided",$G32&lt;&gt;"",COUNTIFS($B$5:$B$404,$B32,$G$5:$G$404,$G32,$D$5:$D$404,$D32,$F$5:$F$404,"&lt;&gt;Voided")&gt;1),"Possible duplicate: same charge, reference and amount","")))))))))))</f>
        <v/>
      </c>
    </row>
    <row r="33">
      <c r="A33" s="20" t="n"/>
      <c r="B33" s="20" t="n"/>
      <c r="C33" s="21" t="n"/>
      <c r="D33" s="22" t="n"/>
      <c r="E33" s="20" t="n"/>
      <c r="F33" s="20" t="n"/>
      <c r="G33" s="20" t="n"/>
      <c r="H33" s="20" t="n"/>
      <c r="I33" s="20" t="n"/>
      <c r="J33" s="20" t="n"/>
      <c r="K33" s="23" t="str">
        <f>IF(COUNTA($A33:$D33)=0,"",IF(AND($F33="Confirmed",OR($E33="",$E33=Summary!$B$6),ISNUMBER($D33)),$D33,0))</f>
        <v/>
      </c>
      <c r="L33" s="23" t="str">
        <f>IF(COUNTA($A33:$D33)=0,"",IF(AND($F33="Reported",OR($E33="",$E33=Summary!$B$6),ISNUMBER($D33)),$D33,0))</f>
        <v/>
      </c>
      <c r="M33" s="24" t="str">
        <f>IF(COUNTA($A33:$D33)=0,"",IF($B33="","no",IF(COUNTIF(Charges!$A$5:$A$124,$B33)&gt;0,"yes","no")))</f>
        <v/>
      </c>
      <c r="N33" s="25" t="str">
        <f>IF(AND($F33="Confirmed",$M33="yes",ISNUMBER($C33)),IFERROR(IF(ISNUMBER(INDEX(Charges!$E$5:$E$124,MATCH($B33,Charges!$A$5:$A$124,0))),$C33-INDEX(Charges!$E$5:$E$124,MATCH($B33,Charges!$A$5:$A$124,0)),""),""),"")</f>
        <v/>
      </c>
      <c r="O33" s="24" t="str">
        <f>IF(COUNTA($A33:$D33)=0,"",IF($A33="","Add a payment ID",IF(COUNTIF($A$5:$A$404,$A33)&gt;1,"Duplicate payment ID",IF(AND($F33&lt;&gt;"Reported",$F33&lt;&gt;"Confirmed",$F33&lt;&gt;"Voided"),"Choose a confirmation state",IF($B33="","Add the charge ID this payment applies to",IF($M33="no","Charge ID not found on the Charges sheet",IF(NOT(ISNUMBER($D33)),"Enter the amount",IF(NOT(ISNUMBER($C33)),"Enter the date as YYYY-MM-DD",IF(AND($E33&lt;&gt;"",$E33&lt;&gt;Summary!$B$6),"Currency differs from the ledger: not counted",IF(AND($F33="Voided",$J33=""),"Add the reason for voiding in Note",IF(AND($F33&lt;&gt;"Voided",$G33&lt;&gt;"",COUNTIFS($B$5:$B$404,$B33,$G$5:$G$404,$G33,$D$5:$D$404,$D33,$F$5:$F$404,"&lt;&gt;Voided")&gt;1),"Possible duplicate: same charge, reference and amount","")))))))))))</f>
        <v/>
      </c>
    </row>
    <row r="34">
      <c r="A34" s="20" t="n"/>
      <c r="B34" s="20" t="n"/>
      <c r="C34" s="21" t="n"/>
      <c r="D34" s="22" t="n"/>
      <c r="E34" s="20" t="n"/>
      <c r="F34" s="20" t="n"/>
      <c r="G34" s="20" t="n"/>
      <c r="H34" s="20" t="n"/>
      <c r="I34" s="20" t="n"/>
      <c r="J34" s="20" t="n"/>
      <c r="K34" s="23" t="str">
        <f>IF(COUNTA($A34:$D34)=0,"",IF(AND($F34="Confirmed",OR($E34="",$E34=Summary!$B$6),ISNUMBER($D34)),$D34,0))</f>
        <v/>
      </c>
      <c r="L34" s="23" t="str">
        <f>IF(COUNTA($A34:$D34)=0,"",IF(AND($F34="Reported",OR($E34="",$E34=Summary!$B$6),ISNUMBER($D34)),$D34,0))</f>
        <v/>
      </c>
      <c r="M34" s="24" t="str">
        <f>IF(COUNTA($A34:$D34)=0,"",IF($B34="","no",IF(COUNTIF(Charges!$A$5:$A$124,$B34)&gt;0,"yes","no")))</f>
        <v/>
      </c>
      <c r="N34" s="25" t="str">
        <f>IF(AND($F34="Confirmed",$M34="yes",ISNUMBER($C34)),IFERROR(IF(ISNUMBER(INDEX(Charges!$E$5:$E$124,MATCH($B34,Charges!$A$5:$A$124,0))),$C34-INDEX(Charges!$E$5:$E$124,MATCH($B34,Charges!$A$5:$A$124,0)),""),""),"")</f>
        <v/>
      </c>
      <c r="O34" s="24" t="str">
        <f>IF(COUNTA($A34:$D34)=0,"",IF($A34="","Add a payment ID",IF(COUNTIF($A$5:$A$404,$A34)&gt;1,"Duplicate payment ID",IF(AND($F34&lt;&gt;"Reported",$F34&lt;&gt;"Confirmed",$F34&lt;&gt;"Voided"),"Choose a confirmation state",IF($B34="","Add the charge ID this payment applies to",IF($M34="no","Charge ID not found on the Charges sheet",IF(NOT(ISNUMBER($D34)),"Enter the amount",IF(NOT(ISNUMBER($C34)),"Enter the date as YYYY-MM-DD",IF(AND($E34&lt;&gt;"",$E34&lt;&gt;Summary!$B$6),"Currency differs from the ledger: not counted",IF(AND($F34="Voided",$J34=""),"Add the reason for voiding in Note",IF(AND($F34&lt;&gt;"Voided",$G34&lt;&gt;"",COUNTIFS($B$5:$B$404,$B34,$G$5:$G$404,$G34,$D$5:$D$404,$D34,$F$5:$F$404,"&lt;&gt;Voided")&gt;1),"Possible duplicate: same charge, reference and amount","")))))))))))</f>
        <v/>
      </c>
    </row>
    <row r="35">
      <c r="A35" s="20" t="n"/>
      <c r="B35" s="20" t="n"/>
      <c r="C35" s="21" t="n"/>
      <c r="D35" s="22" t="n"/>
      <c r="E35" s="20" t="n"/>
      <c r="F35" s="20" t="n"/>
      <c r="G35" s="20" t="n"/>
      <c r="H35" s="20" t="n"/>
      <c r="I35" s="20" t="n"/>
      <c r="J35" s="20" t="n"/>
      <c r="K35" s="23" t="str">
        <f>IF(COUNTA($A35:$D35)=0,"",IF(AND($F35="Confirmed",OR($E35="",$E35=Summary!$B$6),ISNUMBER($D35)),$D35,0))</f>
        <v/>
      </c>
      <c r="L35" s="23" t="str">
        <f>IF(COUNTA($A35:$D35)=0,"",IF(AND($F35="Reported",OR($E35="",$E35=Summary!$B$6),ISNUMBER($D35)),$D35,0))</f>
        <v/>
      </c>
      <c r="M35" s="24" t="str">
        <f>IF(COUNTA($A35:$D35)=0,"",IF($B35="","no",IF(COUNTIF(Charges!$A$5:$A$124,$B35)&gt;0,"yes","no")))</f>
        <v/>
      </c>
      <c r="N35" s="25" t="str">
        <f>IF(AND($F35="Confirmed",$M35="yes",ISNUMBER($C35)),IFERROR(IF(ISNUMBER(INDEX(Charges!$E$5:$E$124,MATCH($B35,Charges!$A$5:$A$124,0))),$C35-INDEX(Charges!$E$5:$E$124,MATCH($B35,Charges!$A$5:$A$124,0)),""),""),"")</f>
        <v/>
      </c>
      <c r="O35" s="24" t="str">
        <f>IF(COUNTA($A35:$D35)=0,"",IF($A35="","Add a payment ID",IF(COUNTIF($A$5:$A$404,$A35)&gt;1,"Duplicate payment ID",IF(AND($F35&lt;&gt;"Reported",$F35&lt;&gt;"Confirmed",$F35&lt;&gt;"Voided"),"Choose a confirmation state",IF($B35="","Add the charge ID this payment applies to",IF($M35="no","Charge ID not found on the Charges sheet",IF(NOT(ISNUMBER($D35)),"Enter the amount",IF(NOT(ISNUMBER($C35)),"Enter the date as YYYY-MM-DD",IF(AND($E35&lt;&gt;"",$E35&lt;&gt;Summary!$B$6),"Currency differs from the ledger: not counted",IF(AND($F35="Voided",$J35=""),"Add the reason for voiding in Note",IF(AND($F35&lt;&gt;"Voided",$G35&lt;&gt;"",COUNTIFS($B$5:$B$404,$B35,$G$5:$G$404,$G35,$D$5:$D$404,$D35,$F$5:$F$404,"&lt;&gt;Voided")&gt;1),"Possible duplicate: same charge, reference and amount","")))))))))))</f>
        <v/>
      </c>
    </row>
    <row r="36">
      <c r="A36" s="20" t="n"/>
      <c r="B36" s="20" t="n"/>
      <c r="C36" s="21" t="n"/>
      <c r="D36" s="22" t="n"/>
      <c r="E36" s="20" t="n"/>
      <c r="F36" s="20" t="n"/>
      <c r="G36" s="20" t="n"/>
      <c r="H36" s="20" t="n"/>
      <c r="I36" s="20" t="n"/>
      <c r="J36" s="20" t="n"/>
      <c r="K36" s="23" t="str">
        <f>IF(COUNTA($A36:$D36)=0,"",IF(AND($F36="Confirmed",OR($E36="",$E36=Summary!$B$6),ISNUMBER($D36)),$D36,0))</f>
        <v/>
      </c>
      <c r="L36" s="23" t="str">
        <f>IF(COUNTA($A36:$D36)=0,"",IF(AND($F36="Reported",OR($E36="",$E36=Summary!$B$6),ISNUMBER($D36)),$D36,0))</f>
        <v/>
      </c>
      <c r="M36" s="24" t="str">
        <f>IF(COUNTA($A36:$D36)=0,"",IF($B36="","no",IF(COUNTIF(Charges!$A$5:$A$124,$B36)&gt;0,"yes","no")))</f>
        <v/>
      </c>
      <c r="N36" s="25" t="str">
        <f>IF(AND($F36="Confirmed",$M36="yes",ISNUMBER($C36)),IFERROR(IF(ISNUMBER(INDEX(Charges!$E$5:$E$124,MATCH($B36,Charges!$A$5:$A$124,0))),$C36-INDEX(Charges!$E$5:$E$124,MATCH($B36,Charges!$A$5:$A$124,0)),""),""),"")</f>
        <v/>
      </c>
      <c r="O36" s="24" t="str">
        <f>IF(COUNTA($A36:$D36)=0,"",IF($A36="","Add a payment ID",IF(COUNTIF($A$5:$A$404,$A36)&gt;1,"Duplicate payment ID",IF(AND($F36&lt;&gt;"Reported",$F36&lt;&gt;"Confirmed",$F36&lt;&gt;"Voided"),"Choose a confirmation state",IF($B36="","Add the charge ID this payment applies to",IF($M36="no","Charge ID not found on the Charges sheet",IF(NOT(ISNUMBER($D36)),"Enter the amount",IF(NOT(ISNUMBER($C36)),"Enter the date as YYYY-MM-DD",IF(AND($E36&lt;&gt;"",$E36&lt;&gt;Summary!$B$6),"Currency differs from the ledger: not counted",IF(AND($F36="Voided",$J36=""),"Add the reason for voiding in Note",IF(AND($F36&lt;&gt;"Voided",$G36&lt;&gt;"",COUNTIFS($B$5:$B$404,$B36,$G$5:$G$404,$G36,$D$5:$D$404,$D36,$F$5:$F$404,"&lt;&gt;Voided")&gt;1),"Possible duplicate: same charge, reference and amount","")))))))))))</f>
        <v/>
      </c>
    </row>
    <row r="37">
      <c r="A37" s="20" t="n"/>
      <c r="B37" s="20" t="n"/>
      <c r="C37" s="21" t="n"/>
      <c r="D37" s="22" t="n"/>
      <c r="E37" s="20" t="n"/>
      <c r="F37" s="20" t="n"/>
      <c r="G37" s="20" t="n"/>
      <c r="H37" s="20" t="n"/>
      <c r="I37" s="20" t="n"/>
      <c r="J37" s="20" t="n"/>
      <c r="K37" s="23" t="str">
        <f>IF(COUNTA($A37:$D37)=0,"",IF(AND($F37="Confirmed",OR($E37="",$E37=Summary!$B$6),ISNUMBER($D37)),$D37,0))</f>
        <v/>
      </c>
      <c r="L37" s="23" t="str">
        <f>IF(COUNTA($A37:$D37)=0,"",IF(AND($F37="Reported",OR($E37="",$E37=Summary!$B$6),ISNUMBER($D37)),$D37,0))</f>
        <v/>
      </c>
      <c r="M37" s="24" t="str">
        <f>IF(COUNTA($A37:$D37)=0,"",IF($B37="","no",IF(COUNTIF(Charges!$A$5:$A$124,$B37)&gt;0,"yes","no")))</f>
        <v/>
      </c>
      <c r="N37" s="25" t="str">
        <f>IF(AND($F37="Confirmed",$M37="yes",ISNUMBER($C37)),IFERROR(IF(ISNUMBER(INDEX(Charges!$E$5:$E$124,MATCH($B37,Charges!$A$5:$A$124,0))),$C37-INDEX(Charges!$E$5:$E$124,MATCH($B37,Charges!$A$5:$A$124,0)),""),""),"")</f>
        <v/>
      </c>
      <c r="O37" s="24" t="str">
        <f>IF(COUNTA($A37:$D37)=0,"",IF($A37="","Add a payment ID",IF(COUNTIF($A$5:$A$404,$A37)&gt;1,"Duplicate payment ID",IF(AND($F37&lt;&gt;"Reported",$F37&lt;&gt;"Confirmed",$F37&lt;&gt;"Voided"),"Choose a confirmation state",IF($B37="","Add the charge ID this payment applies to",IF($M37="no","Charge ID not found on the Charges sheet",IF(NOT(ISNUMBER($D37)),"Enter the amount",IF(NOT(ISNUMBER($C37)),"Enter the date as YYYY-MM-DD",IF(AND($E37&lt;&gt;"",$E37&lt;&gt;Summary!$B$6),"Currency differs from the ledger: not counted",IF(AND($F37="Voided",$J37=""),"Add the reason for voiding in Note",IF(AND($F37&lt;&gt;"Voided",$G37&lt;&gt;"",COUNTIFS($B$5:$B$404,$B37,$G$5:$G$404,$G37,$D$5:$D$404,$D37,$F$5:$F$404,"&lt;&gt;Voided")&gt;1),"Possible duplicate: same charge, reference and amount","")))))))))))</f>
        <v/>
      </c>
    </row>
    <row r="38">
      <c r="A38" s="20" t="n"/>
      <c r="B38" s="20" t="n"/>
      <c r="C38" s="21" t="n"/>
      <c r="D38" s="22" t="n"/>
      <c r="E38" s="20" t="n"/>
      <c r="F38" s="20" t="n"/>
      <c r="G38" s="20" t="n"/>
      <c r="H38" s="20" t="n"/>
      <c r="I38" s="20" t="n"/>
      <c r="J38" s="20" t="n"/>
      <c r="K38" s="23" t="str">
        <f>IF(COUNTA($A38:$D38)=0,"",IF(AND($F38="Confirmed",OR($E38="",$E38=Summary!$B$6),ISNUMBER($D38)),$D38,0))</f>
        <v/>
      </c>
      <c r="L38" s="23" t="str">
        <f>IF(COUNTA($A38:$D38)=0,"",IF(AND($F38="Reported",OR($E38="",$E38=Summary!$B$6),ISNUMBER($D38)),$D38,0))</f>
        <v/>
      </c>
      <c r="M38" s="24" t="str">
        <f>IF(COUNTA($A38:$D38)=0,"",IF($B38="","no",IF(COUNTIF(Charges!$A$5:$A$124,$B38)&gt;0,"yes","no")))</f>
        <v/>
      </c>
      <c r="N38" s="25" t="str">
        <f>IF(AND($F38="Confirmed",$M38="yes",ISNUMBER($C38)),IFERROR(IF(ISNUMBER(INDEX(Charges!$E$5:$E$124,MATCH($B38,Charges!$A$5:$A$124,0))),$C38-INDEX(Charges!$E$5:$E$124,MATCH($B38,Charges!$A$5:$A$124,0)),""),""),"")</f>
        <v/>
      </c>
      <c r="O38" s="24" t="str">
        <f>IF(COUNTA($A38:$D38)=0,"",IF($A38="","Add a payment ID",IF(COUNTIF($A$5:$A$404,$A38)&gt;1,"Duplicate payment ID",IF(AND($F38&lt;&gt;"Reported",$F38&lt;&gt;"Confirmed",$F38&lt;&gt;"Voided"),"Choose a confirmation state",IF($B38="","Add the charge ID this payment applies to",IF($M38="no","Charge ID not found on the Charges sheet",IF(NOT(ISNUMBER($D38)),"Enter the amount",IF(NOT(ISNUMBER($C38)),"Enter the date as YYYY-MM-DD",IF(AND($E38&lt;&gt;"",$E38&lt;&gt;Summary!$B$6),"Currency differs from the ledger: not counted",IF(AND($F38="Voided",$J38=""),"Add the reason for voiding in Note",IF(AND($F38&lt;&gt;"Voided",$G38&lt;&gt;"",COUNTIFS($B$5:$B$404,$B38,$G$5:$G$404,$G38,$D$5:$D$404,$D38,$F$5:$F$404,"&lt;&gt;Voided")&gt;1),"Possible duplicate: same charge, reference and amount","")))))))))))</f>
        <v/>
      </c>
    </row>
    <row r="39">
      <c r="A39" s="20" t="n"/>
      <c r="B39" s="20" t="n"/>
      <c r="C39" s="21" t="n"/>
      <c r="D39" s="22" t="n"/>
      <c r="E39" s="20" t="n"/>
      <c r="F39" s="20" t="n"/>
      <c r="G39" s="20" t="n"/>
      <c r="H39" s="20" t="n"/>
      <c r="I39" s="20" t="n"/>
      <c r="J39" s="20" t="n"/>
      <c r="K39" s="23" t="str">
        <f>IF(COUNTA($A39:$D39)=0,"",IF(AND($F39="Confirmed",OR($E39="",$E39=Summary!$B$6),ISNUMBER($D39)),$D39,0))</f>
        <v/>
      </c>
      <c r="L39" s="23" t="str">
        <f>IF(COUNTA($A39:$D39)=0,"",IF(AND($F39="Reported",OR($E39="",$E39=Summary!$B$6),ISNUMBER($D39)),$D39,0))</f>
        <v/>
      </c>
      <c r="M39" s="24" t="str">
        <f>IF(COUNTA($A39:$D39)=0,"",IF($B39="","no",IF(COUNTIF(Charges!$A$5:$A$124,$B39)&gt;0,"yes","no")))</f>
        <v/>
      </c>
      <c r="N39" s="25" t="str">
        <f>IF(AND($F39="Confirmed",$M39="yes",ISNUMBER($C39)),IFERROR(IF(ISNUMBER(INDEX(Charges!$E$5:$E$124,MATCH($B39,Charges!$A$5:$A$124,0))),$C39-INDEX(Charges!$E$5:$E$124,MATCH($B39,Charges!$A$5:$A$124,0)),""),""),"")</f>
        <v/>
      </c>
      <c r="O39" s="24" t="str">
        <f>IF(COUNTA($A39:$D39)=0,"",IF($A39="","Add a payment ID",IF(COUNTIF($A$5:$A$404,$A39)&gt;1,"Duplicate payment ID",IF(AND($F39&lt;&gt;"Reported",$F39&lt;&gt;"Confirmed",$F39&lt;&gt;"Voided"),"Choose a confirmation state",IF($B39="","Add the charge ID this payment applies to",IF($M39="no","Charge ID not found on the Charges sheet",IF(NOT(ISNUMBER($D39)),"Enter the amount",IF(NOT(ISNUMBER($C39)),"Enter the date as YYYY-MM-DD",IF(AND($E39&lt;&gt;"",$E39&lt;&gt;Summary!$B$6),"Currency differs from the ledger: not counted",IF(AND($F39="Voided",$J39=""),"Add the reason for voiding in Note",IF(AND($F39&lt;&gt;"Voided",$G39&lt;&gt;"",COUNTIFS($B$5:$B$404,$B39,$G$5:$G$404,$G39,$D$5:$D$404,$D39,$F$5:$F$404,"&lt;&gt;Voided")&gt;1),"Possible duplicate: same charge, reference and amount","")))))))))))</f>
        <v/>
      </c>
    </row>
    <row r="40">
      <c r="A40" s="20" t="n"/>
      <c r="B40" s="20" t="n"/>
      <c r="C40" s="21" t="n"/>
      <c r="D40" s="22" t="n"/>
      <c r="E40" s="20" t="n"/>
      <c r="F40" s="20" t="n"/>
      <c r="G40" s="20" t="n"/>
      <c r="H40" s="20" t="n"/>
      <c r="I40" s="20" t="n"/>
      <c r="J40" s="20" t="n"/>
      <c r="K40" s="23" t="str">
        <f>IF(COUNTA($A40:$D40)=0,"",IF(AND($F40="Confirmed",OR($E40="",$E40=Summary!$B$6),ISNUMBER($D40)),$D40,0))</f>
        <v/>
      </c>
      <c r="L40" s="23" t="str">
        <f>IF(COUNTA($A40:$D40)=0,"",IF(AND($F40="Reported",OR($E40="",$E40=Summary!$B$6),ISNUMBER($D40)),$D40,0))</f>
        <v/>
      </c>
      <c r="M40" s="24" t="str">
        <f>IF(COUNTA($A40:$D40)=0,"",IF($B40="","no",IF(COUNTIF(Charges!$A$5:$A$124,$B40)&gt;0,"yes","no")))</f>
        <v/>
      </c>
      <c r="N40" s="25" t="str">
        <f>IF(AND($F40="Confirmed",$M40="yes",ISNUMBER($C40)),IFERROR(IF(ISNUMBER(INDEX(Charges!$E$5:$E$124,MATCH($B40,Charges!$A$5:$A$124,0))),$C40-INDEX(Charges!$E$5:$E$124,MATCH($B40,Charges!$A$5:$A$124,0)),""),""),"")</f>
        <v/>
      </c>
      <c r="O40" s="24" t="str">
        <f>IF(COUNTA($A40:$D40)=0,"",IF($A40="","Add a payment ID",IF(COUNTIF($A$5:$A$404,$A40)&gt;1,"Duplicate payment ID",IF(AND($F40&lt;&gt;"Reported",$F40&lt;&gt;"Confirmed",$F40&lt;&gt;"Voided"),"Choose a confirmation state",IF($B40="","Add the charge ID this payment applies to",IF($M40="no","Charge ID not found on the Charges sheet",IF(NOT(ISNUMBER($D40)),"Enter the amount",IF(NOT(ISNUMBER($C40)),"Enter the date as YYYY-MM-DD",IF(AND($E40&lt;&gt;"",$E40&lt;&gt;Summary!$B$6),"Currency differs from the ledger: not counted",IF(AND($F40="Voided",$J40=""),"Add the reason for voiding in Note",IF(AND($F40&lt;&gt;"Voided",$G40&lt;&gt;"",COUNTIFS($B$5:$B$404,$B40,$G$5:$G$404,$G40,$D$5:$D$404,$D40,$F$5:$F$404,"&lt;&gt;Voided")&gt;1),"Possible duplicate: same charge, reference and amount","")))))))))))</f>
        <v/>
      </c>
    </row>
    <row r="41">
      <c r="A41" s="20" t="n"/>
      <c r="B41" s="20" t="n"/>
      <c r="C41" s="21" t="n"/>
      <c r="D41" s="22" t="n"/>
      <c r="E41" s="20" t="n"/>
      <c r="F41" s="20" t="n"/>
      <c r="G41" s="20" t="n"/>
      <c r="H41" s="20" t="n"/>
      <c r="I41" s="20" t="n"/>
      <c r="J41" s="20" t="n"/>
      <c r="K41" s="23" t="str">
        <f>IF(COUNTA($A41:$D41)=0,"",IF(AND($F41="Confirmed",OR($E41="",$E41=Summary!$B$6),ISNUMBER($D41)),$D41,0))</f>
        <v/>
      </c>
      <c r="L41" s="23" t="str">
        <f>IF(COUNTA($A41:$D41)=0,"",IF(AND($F41="Reported",OR($E41="",$E41=Summary!$B$6),ISNUMBER($D41)),$D41,0))</f>
        <v/>
      </c>
      <c r="M41" s="24" t="str">
        <f>IF(COUNTA($A41:$D41)=0,"",IF($B41="","no",IF(COUNTIF(Charges!$A$5:$A$124,$B41)&gt;0,"yes","no")))</f>
        <v/>
      </c>
      <c r="N41" s="25" t="str">
        <f>IF(AND($F41="Confirmed",$M41="yes",ISNUMBER($C41)),IFERROR(IF(ISNUMBER(INDEX(Charges!$E$5:$E$124,MATCH($B41,Charges!$A$5:$A$124,0))),$C41-INDEX(Charges!$E$5:$E$124,MATCH($B41,Charges!$A$5:$A$124,0)),""),""),"")</f>
        <v/>
      </c>
      <c r="O41" s="24" t="str">
        <f>IF(COUNTA($A41:$D41)=0,"",IF($A41="","Add a payment ID",IF(COUNTIF($A$5:$A$404,$A41)&gt;1,"Duplicate payment ID",IF(AND($F41&lt;&gt;"Reported",$F41&lt;&gt;"Confirmed",$F41&lt;&gt;"Voided"),"Choose a confirmation state",IF($B41="","Add the charge ID this payment applies to",IF($M41="no","Charge ID not found on the Charges sheet",IF(NOT(ISNUMBER($D41)),"Enter the amount",IF(NOT(ISNUMBER($C41)),"Enter the date as YYYY-MM-DD",IF(AND($E41&lt;&gt;"",$E41&lt;&gt;Summary!$B$6),"Currency differs from the ledger: not counted",IF(AND($F41="Voided",$J41=""),"Add the reason for voiding in Note",IF(AND($F41&lt;&gt;"Voided",$G41&lt;&gt;"",COUNTIFS($B$5:$B$404,$B41,$G$5:$G$404,$G41,$D$5:$D$404,$D41,$F$5:$F$404,"&lt;&gt;Voided")&gt;1),"Possible duplicate: same charge, reference and amount","")))))))))))</f>
        <v/>
      </c>
    </row>
    <row r="42">
      <c r="A42" s="20" t="n"/>
      <c r="B42" s="20" t="n"/>
      <c r="C42" s="21" t="n"/>
      <c r="D42" s="22" t="n"/>
      <c r="E42" s="20" t="n"/>
      <c r="F42" s="20" t="n"/>
      <c r="G42" s="20" t="n"/>
      <c r="H42" s="20" t="n"/>
      <c r="I42" s="20" t="n"/>
      <c r="J42" s="20" t="n"/>
      <c r="K42" s="23" t="str">
        <f>IF(COUNTA($A42:$D42)=0,"",IF(AND($F42="Confirmed",OR($E42="",$E42=Summary!$B$6),ISNUMBER($D42)),$D42,0))</f>
        <v/>
      </c>
      <c r="L42" s="23" t="str">
        <f>IF(COUNTA($A42:$D42)=0,"",IF(AND($F42="Reported",OR($E42="",$E42=Summary!$B$6),ISNUMBER($D42)),$D42,0))</f>
        <v/>
      </c>
      <c r="M42" s="24" t="str">
        <f>IF(COUNTA($A42:$D42)=0,"",IF($B42="","no",IF(COUNTIF(Charges!$A$5:$A$124,$B42)&gt;0,"yes","no")))</f>
        <v/>
      </c>
      <c r="N42" s="25" t="str">
        <f>IF(AND($F42="Confirmed",$M42="yes",ISNUMBER($C42)),IFERROR(IF(ISNUMBER(INDEX(Charges!$E$5:$E$124,MATCH($B42,Charges!$A$5:$A$124,0))),$C42-INDEX(Charges!$E$5:$E$124,MATCH($B42,Charges!$A$5:$A$124,0)),""),""),"")</f>
        <v/>
      </c>
      <c r="O42" s="24" t="str">
        <f>IF(COUNTA($A42:$D42)=0,"",IF($A42="","Add a payment ID",IF(COUNTIF($A$5:$A$404,$A42)&gt;1,"Duplicate payment ID",IF(AND($F42&lt;&gt;"Reported",$F42&lt;&gt;"Confirmed",$F42&lt;&gt;"Voided"),"Choose a confirmation state",IF($B42="","Add the charge ID this payment applies to",IF($M42="no","Charge ID not found on the Charges sheet",IF(NOT(ISNUMBER($D42)),"Enter the amount",IF(NOT(ISNUMBER($C42)),"Enter the date as YYYY-MM-DD",IF(AND($E42&lt;&gt;"",$E42&lt;&gt;Summary!$B$6),"Currency differs from the ledger: not counted",IF(AND($F42="Voided",$J42=""),"Add the reason for voiding in Note",IF(AND($F42&lt;&gt;"Voided",$G42&lt;&gt;"",COUNTIFS($B$5:$B$404,$B42,$G$5:$G$404,$G42,$D$5:$D$404,$D42,$F$5:$F$404,"&lt;&gt;Voided")&gt;1),"Possible duplicate: same charge, reference and amount","")))))))))))</f>
        <v/>
      </c>
    </row>
    <row r="43">
      <c r="A43" s="20" t="n"/>
      <c r="B43" s="20" t="n"/>
      <c r="C43" s="21" t="n"/>
      <c r="D43" s="22" t="n"/>
      <c r="E43" s="20" t="n"/>
      <c r="F43" s="20" t="n"/>
      <c r="G43" s="20" t="n"/>
      <c r="H43" s="20" t="n"/>
      <c r="I43" s="20" t="n"/>
      <c r="J43" s="20" t="n"/>
      <c r="K43" s="23" t="str">
        <f>IF(COUNTA($A43:$D43)=0,"",IF(AND($F43="Confirmed",OR($E43="",$E43=Summary!$B$6),ISNUMBER($D43)),$D43,0))</f>
        <v/>
      </c>
      <c r="L43" s="23" t="str">
        <f>IF(COUNTA($A43:$D43)=0,"",IF(AND($F43="Reported",OR($E43="",$E43=Summary!$B$6),ISNUMBER($D43)),$D43,0))</f>
        <v/>
      </c>
      <c r="M43" s="24" t="str">
        <f>IF(COUNTA($A43:$D43)=0,"",IF($B43="","no",IF(COUNTIF(Charges!$A$5:$A$124,$B43)&gt;0,"yes","no")))</f>
        <v/>
      </c>
      <c r="N43" s="25" t="str">
        <f>IF(AND($F43="Confirmed",$M43="yes",ISNUMBER($C43)),IFERROR(IF(ISNUMBER(INDEX(Charges!$E$5:$E$124,MATCH($B43,Charges!$A$5:$A$124,0))),$C43-INDEX(Charges!$E$5:$E$124,MATCH($B43,Charges!$A$5:$A$124,0)),""),""),"")</f>
        <v/>
      </c>
      <c r="O43" s="24" t="str">
        <f>IF(COUNTA($A43:$D43)=0,"",IF($A43="","Add a payment ID",IF(COUNTIF($A$5:$A$404,$A43)&gt;1,"Duplicate payment ID",IF(AND($F43&lt;&gt;"Reported",$F43&lt;&gt;"Confirmed",$F43&lt;&gt;"Voided"),"Choose a confirmation state",IF($B43="","Add the charge ID this payment applies to",IF($M43="no","Charge ID not found on the Charges sheet",IF(NOT(ISNUMBER($D43)),"Enter the amount",IF(NOT(ISNUMBER($C43)),"Enter the date as YYYY-MM-DD",IF(AND($E43&lt;&gt;"",$E43&lt;&gt;Summary!$B$6),"Currency differs from the ledger: not counted",IF(AND($F43="Voided",$J43=""),"Add the reason for voiding in Note",IF(AND($F43&lt;&gt;"Voided",$G43&lt;&gt;"",COUNTIFS($B$5:$B$404,$B43,$G$5:$G$404,$G43,$D$5:$D$404,$D43,$F$5:$F$404,"&lt;&gt;Voided")&gt;1),"Possible duplicate: same charge, reference and amount","")))))))))))</f>
        <v/>
      </c>
    </row>
    <row r="44">
      <c r="A44" s="20" t="n"/>
      <c r="B44" s="20" t="n"/>
      <c r="C44" s="21" t="n"/>
      <c r="D44" s="22" t="n"/>
      <c r="E44" s="20" t="n"/>
      <c r="F44" s="20" t="n"/>
      <c r="G44" s="20" t="n"/>
      <c r="H44" s="20" t="n"/>
      <c r="I44" s="20" t="n"/>
      <c r="J44" s="20" t="n"/>
      <c r="K44" s="23" t="str">
        <f>IF(COUNTA($A44:$D44)=0,"",IF(AND($F44="Confirmed",OR($E44="",$E44=Summary!$B$6),ISNUMBER($D44)),$D44,0))</f>
        <v/>
      </c>
      <c r="L44" s="23" t="str">
        <f>IF(COUNTA($A44:$D44)=0,"",IF(AND($F44="Reported",OR($E44="",$E44=Summary!$B$6),ISNUMBER($D44)),$D44,0))</f>
        <v/>
      </c>
      <c r="M44" s="24" t="str">
        <f>IF(COUNTA($A44:$D44)=0,"",IF($B44="","no",IF(COUNTIF(Charges!$A$5:$A$124,$B44)&gt;0,"yes","no")))</f>
        <v/>
      </c>
      <c r="N44" s="25" t="str">
        <f>IF(AND($F44="Confirmed",$M44="yes",ISNUMBER($C44)),IFERROR(IF(ISNUMBER(INDEX(Charges!$E$5:$E$124,MATCH($B44,Charges!$A$5:$A$124,0))),$C44-INDEX(Charges!$E$5:$E$124,MATCH($B44,Charges!$A$5:$A$124,0)),""),""),"")</f>
        <v/>
      </c>
      <c r="O44" s="24" t="str">
        <f>IF(COUNTA($A44:$D44)=0,"",IF($A44="","Add a payment ID",IF(COUNTIF($A$5:$A$404,$A44)&gt;1,"Duplicate payment ID",IF(AND($F44&lt;&gt;"Reported",$F44&lt;&gt;"Confirmed",$F44&lt;&gt;"Voided"),"Choose a confirmation state",IF($B44="","Add the charge ID this payment applies to",IF($M44="no","Charge ID not found on the Charges sheet",IF(NOT(ISNUMBER($D44)),"Enter the amount",IF(NOT(ISNUMBER($C44)),"Enter the date as YYYY-MM-DD",IF(AND($E44&lt;&gt;"",$E44&lt;&gt;Summary!$B$6),"Currency differs from the ledger: not counted",IF(AND($F44="Voided",$J44=""),"Add the reason for voiding in Note",IF(AND($F44&lt;&gt;"Voided",$G44&lt;&gt;"",COUNTIFS($B$5:$B$404,$B44,$G$5:$G$404,$G44,$D$5:$D$404,$D44,$F$5:$F$404,"&lt;&gt;Voided")&gt;1),"Possible duplicate: same charge, reference and amount","")))))))))))</f>
        <v/>
      </c>
    </row>
    <row r="45">
      <c r="A45" s="20" t="n"/>
      <c r="B45" s="20" t="n"/>
      <c r="C45" s="21" t="n"/>
      <c r="D45" s="22" t="n"/>
      <c r="E45" s="20" t="n"/>
      <c r="F45" s="20" t="n"/>
      <c r="G45" s="20" t="n"/>
      <c r="H45" s="20" t="n"/>
      <c r="I45" s="20" t="n"/>
      <c r="J45" s="20" t="n"/>
      <c r="K45" s="23" t="str">
        <f>IF(COUNTA($A45:$D45)=0,"",IF(AND($F45="Confirmed",OR($E45="",$E45=Summary!$B$6),ISNUMBER($D45)),$D45,0))</f>
        <v/>
      </c>
      <c r="L45" s="23" t="str">
        <f>IF(COUNTA($A45:$D45)=0,"",IF(AND($F45="Reported",OR($E45="",$E45=Summary!$B$6),ISNUMBER($D45)),$D45,0))</f>
        <v/>
      </c>
      <c r="M45" s="24" t="str">
        <f>IF(COUNTA($A45:$D45)=0,"",IF($B45="","no",IF(COUNTIF(Charges!$A$5:$A$124,$B45)&gt;0,"yes","no")))</f>
        <v/>
      </c>
      <c r="N45" s="25" t="str">
        <f>IF(AND($F45="Confirmed",$M45="yes",ISNUMBER($C45)),IFERROR(IF(ISNUMBER(INDEX(Charges!$E$5:$E$124,MATCH($B45,Charges!$A$5:$A$124,0))),$C45-INDEX(Charges!$E$5:$E$124,MATCH($B45,Charges!$A$5:$A$124,0)),""),""),"")</f>
        <v/>
      </c>
      <c r="O45" s="24" t="str">
        <f>IF(COUNTA($A45:$D45)=0,"",IF($A45="","Add a payment ID",IF(COUNTIF($A$5:$A$404,$A45)&gt;1,"Duplicate payment ID",IF(AND($F45&lt;&gt;"Reported",$F45&lt;&gt;"Confirmed",$F45&lt;&gt;"Voided"),"Choose a confirmation state",IF($B45="","Add the charge ID this payment applies to",IF($M45="no","Charge ID not found on the Charges sheet",IF(NOT(ISNUMBER($D45)),"Enter the amount",IF(NOT(ISNUMBER($C45)),"Enter the date as YYYY-MM-DD",IF(AND($E45&lt;&gt;"",$E45&lt;&gt;Summary!$B$6),"Currency differs from the ledger: not counted",IF(AND($F45="Voided",$J45=""),"Add the reason for voiding in Note",IF(AND($F45&lt;&gt;"Voided",$G45&lt;&gt;"",COUNTIFS($B$5:$B$404,$B45,$G$5:$G$404,$G45,$D$5:$D$404,$D45,$F$5:$F$404,"&lt;&gt;Voided")&gt;1),"Possible duplicate: same charge, reference and amount","")))))))))))</f>
        <v/>
      </c>
    </row>
    <row r="46">
      <c r="A46" s="20" t="n"/>
      <c r="B46" s="20" t="n"/>
      <c r="C46" s="21" t="n"/>
      <c r="D46" s="22" t="n"/>
      <c r="E46" s="20" t="n"/>
      <c r="F46" s="20" t="n"/>
      <c r="G46" s="20" t="n"/>
      <c r="H46" s="20" t="n"/>
      <c r="I46" s="20" t="n"/>
      <c r="J46" s="20" t="n"/>
      <c r="K46" s="23" t="str">
        <f>IF(COUNTA($A46:$D46)=0,"",IF(AND($F46="Confirmed",OR($E46="",$E46=Summary!$B$6),ISNUMBER($D46)),$D46,0))</f>
        <v/>
      </c>
      <c r="L46" s="23" t="str">
        <f>IF(COUNTA($A46:$D46)=0,"",IF(AND($F46="Reported",OR($E46="",$E46=Summary!$B$6),ISNUMBER($D46)),$D46,0))</f>
        <v/>
      </c>
      <c r="M46" s="24" t="str">
        <f>IF(COUNTA($A46:$D46)=0,"",IF($B46="","no",IF(COUNTIF(Charges!$A$5:$A$124,$B46)&gt;0,"yes","no")))</f>
        <v/>
      </c>
      <c r="N46" s="25" t="str">
        <f>IF(AND($F46="Confirmed",$M46="yes",ISNUMBER($C46)),IFERROR(IF(ISNUMBER(INDEX(Charges!$E$5:$E$124,MATCH($B46,Charges!$A$5:$A$124,0))),$C46-INDEX(Charges!$E$5:$E$124,MATCH($B46,Charges!$A$5:$A$124,0)),""),""),"")</f>
        <v/>
      </c>
      <c r="O46" s="24" t="str">
        <f>IF(COUNTA($A46:$D46)=0,"",IF($A46="","Add a payment ID",IF(COUNTIF($A$5:$A$404,$A46)&gt;1,"Duplicate payment ID",IF(AND($F46&lt;&gt;"Reported",$F46&lt;&gt;"Confirmed",$F46&lt;&gt;"Voided"),"Choose a confirmation state",IF($B46="","Add the charge ID this payment applies to",IF($M46="no","Charge ID not found on the Charges sheet",IF(NOT(ISNUMBER($D46)),"Enter the amount",IF(NOT(ISNUMBER($C46)),"Enter the date as YYYY-MM-DD",IF(AND($E46&lt;&gt;"",$E46&lt;&gt;Summary!$B$6),"Currency differs from the ledger: not counted",IF(AND($F46="Voided",$J46=""),"Add the reason for voiding in Note",IF(AND($F46&lt;&gt;"Voided",$G46&lt;&gt;"",COUNTIFS($B$5:$B$404,$B46,$G$5:$G$404,$G46,$D$5:$D$404,$D46,$F$5:$F$404,"&lt;&gt;Voided")&gt;1),"Possible duplicate: same charge, reference and amount","")))))))))))</f>
        <v/>
      </c>
    </row>
    <row r="47">
      <c r="A47" s="20" t="n"/>
      <c r="B47" s="20" t="n"/>
      <c r="C47" s="21" t="n"/>
      <c r="D47" s="22" t="n"/>
      <c r="E47" s="20" t="n"/>
      <c r="F47" s="20" t="n"/>
      <c r="G47" s="20" t="n"/>
      <c r="H47" s="20" t="n"/>
      <c r="I47" s="20" t="n"/>
      <c r="J47" s="20" t="n"/>
      <c r="K47" s="23" t="str">
        <f>IF(COUNTA($A47:$D47)=0,"",IF(AND($F47="Confirmed",OR($E47="",$E47=Summary!$B$6),ISNUMBER($D47)),$D47,0))</f>
        <v/>
      </c>
      <c r="L47" s="23" t="str">
        <f>IF(COUNTA($A47:$D47)=0,"",IF(AND($F47="Reported",OR($E47="",$E47=Summary!$B$6),ISNUMBER($D47)),$D47,0))</f>
        <v/>
      </c>
      <c r="M47" s="24" t="str">
        <f>IF(COUNTA($A47:$D47)=0,"",IF($B47="","no",IF(COUNTIF(Charges!$A$5:$A$124,$B47)&gt;0,"yes","no")))</f>
        <v/>
      </c>
      <c r="N47" s="25" t="str">
        <f>IF(AND($F47="Confirmed",$M47="yes",ISNUMBER($C47)),IFERROR(IF(ISNUMBER(INDEX(Charges!$E$5:$E$124,MATCH($B47,Charges!$A$5:$A$124,0))),$C47-INDEX(Charges!$E$5:$E$124,MATCH($B47,Charges!$A$5:$A$124,0)),""),""),"")</f>
        <v/>
      </c>
      <c r="O47" s="24" t="str">
        <f>IF(COUNTA($A47:$D47)=0,"",IF($A47="","Add a payment ID",IF(COUNTIF($A$5:$A$404,$A47)&gt;1,"Duplicate payment ID",IF(AND($F47&lt;&gt;"Reported",$F47&lt;&gt;"Confirmed",$F47&lt;&gt;"Voided"),"Choose a confirmation state",IF($B47="","Add the charge ID this payment applies to",IF($M47="no","Charge ID not found on the Charges sheet",IF(NOT(ISNUMBER($D47)),"Enter the amount",IF(NOT(ISNUMBER($C47)),"Enter the date as YYYY-MM-DD",IF(AND($E47&lt;&gt;"",$E47&lt;&gt;Summary!$B$6),"Currency differs from the ledger: not counted",IF(AND($F47="Voided",$J47=""),"Add the reason for voiding in Note",IF(AND($F47&lt;&gt;"Voided",$G47&lt;&gt;"",COUNTIFS($B$5:$B$404,$B47,$G$5:$G$404,$G47,$D$5:$D$404,$D47,$F$5:$F$404,"&lt;&gt;Voided")&gt;1),"Possible duplicate: same charge, reference and amount","")))))))))))</f>
        <v/>
      </c>
    </row>
    <row r="48">
      <c r="A48" s="20" t="n"/>
      <c r="B48" s="20" t="n"/>
      <c r="C48" s="21" t="n"/>
      <c r="D48" s="22" t="n"/>
      <c r="E48" s="20" t="n"/>
      <c r="F48" s="20" t="n"/>
      <c r="G48" s="20" t="n"/>
      <c r="H48" s="20" t="n"/>
      <c r="I48" s="20" t="n"/>
      <c r="J48" s="20" t="n"/>
      <c r="K48" s="23" t="str">
        <f>IF(COUNTA($A48:$D48)=0,"",IF(AND($F48="Confirmed",OR($E48="",$E48=Summary!$B$6),ISNUMBER($D48)),$D48,0))</f>
        <v/>
      </c>
      <c r="L48" s="23" t="str">
        <f>IF(COUNTA($A48:$D48)=0,"",IF(AND($F48="Reported",OR($E48="",$E48=Summary!$B$6),ISNUMBER($D48)),$D48,0))</f>
        <v/>
      </c>
      <c r="M48" s="24" t="str">
        <f>IF(COUNTA($A48:$D48)=0,"",IF($B48="","no",IF(COUNTIF(Charges!$A$5:$A$124,$B48)&gt;0,"yes","no")))</f>
        <v/>
      </c>
      <c r="N48" s="25" t="str">
        <f>IF(AND($F48="Confirmed",$M48="yes",ISNUMBER($C48)),IFERROR(IF(ISNUMBER(INDEX(Charges!$E$5:$E$124,MATCH($B48,Charges!$A$5:$A$124,0))),$C48-INDEX(Charges!$E$5:$E$124,MATCH($B48,Charges!$A$5:$A$124,0)),""),""),"")</f>
        <v/>
      </c>
      <c r="O48" s="24" t="str">
        <f>IF(COUNTA($A48:$D48)=0,"",IF($A48="","Add a payment ID",IF(COUNTIF($A$5:$A$404,$A48)&gt;1,"Duplicate payment ID",IF(AND($F48&lt;&gt;"Reported",$F48&lt;&gt;"Confirmed",$F48&lt;&gt;"Voided"),"Choose a confirmation state",IF($B48="","Add the charge ID this payment applies to",IF($M48="no","Charge ID not found on the Charges sheet",IF(NOT(ISNUMBER($D48)),"Enter the amount",IF(NOT(ISNUMBER($C48)),"Enter the date as YYYY-MM-DD",IF(AND($E48&lt;&gt;"",$E48&lt;&gt;Summary!$B$6),"Currency differs from the ledger: not counted",IF(AND($F48="Voided",$J48=""),"Add the reason for voiding in Note",IF(AND($F48&lt;&gt;"Voided",$G48&lt;&gt;"",COUNTIFS($B$5:$B$404,$B48,$G$5:$G$404,$G48,$D$5:$D$404,$D48,$F$5:$F$404,"&lt;&gt;Voided")&gt;1),"Possible duplicate: same charge, reference and amount","")))))))))))</f>
        <v/>
      </c>
    </row>
    <row r="49">
      <c r="A49" s="20" t="n"/>
      <c r="B49" s="20" t="n"/>
      <c r="C49" s="21" t="n"/>
      <c r="D49" s="22" t="n"/>
      <c r="E49" s="20" t="n"/>
      <c r="F49" s="20" t="n"/>
      <c r="G49" s="20" t="n"/>
      <c r="H49" s="20" t="n"/>
      <c r="I49" s="20" t="n"/>
      <c r="J49" s="20" t="n"/>
      <c r="K49" s="23" t="str">
        <f>IF(COUNTA($A49:$D49)=0,"",IF(AND($F49="Confirmed",OR($E49="",$E49=Summary!$B$6),ISNUMBER($D49)),$D49,0))</f>
        <v/>
      </c>
      <c r="L49" s="23" t="str">
        <f>IF(COUNTA($A49:$D49)=0,"",IF(AND($F49="Reported",OR($E49="",$E49=Summary!$B$6),ISNUMBER($D49)),$D49,0))</f>
        <v/>
      </c>
      <c r="M49" s="24" t="str">
        <f>IF(COUNTA($A49:$D49)=0,"",IF($B49="","no",IF(COUNTIF(Charges!$A$5:$A$124,$B49)&gt;0,"yes","no")))</f>
        <v/>
      </c>
      <c r="N49" s="25" t="str">
        <f>IF(AND($F49="Confirmed",$M49="yes",ISNUMBER($C49)),IFERROR(IF(ISNUMBER(INDEX(Charges!$E$5:$E$124,MATCH($B49,Charges!$A$5:$A$124,0))),$C49-INDEX(Charges!$E$5:$E$124,MATCH($B49,Charges!$A$5:$A$124,0)),""),""),"")</f>
        <v/>
      </c>
      <c r="O49" s="24" t="str">
        <f>IF(COUNTA($A49:$D49)=0,"",IF($A49="","Add a payment ID",IF(COUNTIF($A$5:$A$404,$A49)&gt;1,"Duplicate payment ID",IF(AND($F49&lt;&gt;"Reported",$F49&lt;&gt;"Confirmed",$F49&lt;&gt;"Voided"),"Choose a confirmation state",IF($B49="","Add the charge ID this payment applies to",IF($M49="no","Charge ID not found on the Charges sheet",IF(NOT(ISNUMBER($D49)),"Enter the amount",IF(NOT(ISNUMBER($C49)),"Enter the date as YYYY-MM-DD",IF(AND($E49&lt;&gt;"",$E49&lt;&gt;Summary!$B$6),"Currency differs from the ledger: not counted",IF(AND($F49="Voided",$J49=""),"Add the reason for voiding in Note",IF(AND($F49&lt;&gt;"Voided",$G49&lt;&gt;"",COUNTIFS($B$5:$B$404,$B49,$G$5:$G$404,$G49,$D$5:$D$404,$D49,$F$5:$F$404,"&lt;&gt;Voided")&gt;1),"Possible duplicate: same charge, reference and amount","")))))))))))</f>
        <v/>
      </c>
    </row>
    <row r="50">
      <c r="A50" s="20" t="n"/>
      <c r="B50" s="20" t="n"/>
      <c r="C50" s="21" t="n"/>
      <c r="D50" s="22" t="n"/>
      <c r="E50" s="20" t="n"/>
      <c r="F50" s="20" t="n"/>
      <c r="G50" s="20" t="n"/>
      <c r="H50" s="20" t="n"/>
      <c r="I50" s="20" t="n"/>
      <c r="J50" s="20" t="n"/>
      <c r="K50" s="23" t="str">
        <f>IF(COUNTA($A50:$D50)=0,"",IF(AND($F50="Confirmed",OR($E50="",$E50=Summary!$B$6),ISNUMBER($D50)),$D50,0))</f>
        <v/>
      </c>
      <c r="L50" s="23" t="str">
        <f>IF(COUNTA($A50:$D50)=0,"",IF(AND($F50="Reported",OR($E50="",$E50=Summary!$B$6),ISNUMBER($D50)),$D50,0))</f>
        <v/>
      </c>
      <c r="M50" s="24" t="str">
        <f>IF(COUNTA($A50:$D50)=0,"",IF($B50="","no",IF(COUNTIF(Charges!$A$5:$A$124,$B50)&gt;0,"yes","no")))</f>
        <v/>
      </c>
      <c r="N50" s="25" t="str">
        <f>IF(AND($F50="Confirmed",$M50="yes",ISNUMBER($C50)),IFERROR(IF(ISNUMBER(INDEX(Charges!$E$5:$E$124,MATCH($B50,Charges!$A$5:$A$124,0))),$C50-INDEX(Charges!$E$5:$E$124,MATCH($B50,Charges!$A$5:$A$124,0)),""),""),"")</f>
        <v/>
      </c>
      <c r="O50" s="24" t="str">
        <f>IF(COUNTA($A50:$D50)=0,"",IF($A50="","Add a payment ID",IF(COUNTIF($A$5:$A$404,$A50)&gt;1,"Duplicate payment ID",IF(AND($F50&lt;&gt;"Reported",$F50&lt;&gt;"Confirmed",$F50&lt;&gt;"Voided"),"Choose a confirmation state",IF($B50="","Add the charge ID this payment applies to",IF($M50="no","Charge ID not found on the Charges sheet",IF(NOT(ISNUMBER($D50)),"Enter the amount",IF(NOT(ISNUMBER($C50)),"Enter the date as YYYY-MM-DD",IF(AND($E50&lt;&gt;"",$E50&lt;&gt;Summary!$B$6),"Currency differs from the ledger: not counted",IF(AND($F50="Voided",$J50=""),"Add the reason for voiding in Note",IF(AND($F50&lt;&gt;"Voided",$G50&lt;&gt;"",COUNTIFS($B$5:$B$404,$B50,$G$5:$G$404,$G50,$D$5:$D$404,$D50,$F$5:$F$404,"&lt;&gt;Voided")&gt;1),"Possible duplicate: same charge, reference and amount","")))))))))))</f>
        <v/>
      </c>
    </row>
    <row r="51">
      <c r="A51" s="20" t="n"/>
      <c r="B51" s="20" t="n"/>
      <c r="C51" s="21" t="n"/>
      <c r="D51" s="22" t="n"/>
      <c r="E51" s="20" t="n"/>
      <c r="F51" s="20" t="n"/>
      <c r="G51" s="20" t="n"/>
      <c r="H51" s="20" t="n"/>
      <c r="I51" s="20" t="n"/>
      <c r="J51" s="20" t="n"/>
      <c r="K51" s="23" t="str">
        <f>IF(COUNTA($A51:$D51)=0,"",IF(AND($F51="Confirmed",OR($E51="",$E51=Summary!$B$6),ISNUMBER($D51)),$D51,0))</f>
        <v/>
      </c>
      <c r="L51" s="23" t="str">
        <f>IF(COUNTA($A51:$D51)=0,"",IF(AND($F51="Reported",OR($E51="",$E51=Summary!$B$6),ISNUMBER($D51)),$D51,0))</f>
        <v/>
      </c>
      <c r="M51" s="24" t="str">
        <f>IF(COUNTA($A51:$D51)=0,"",IF($B51="","no",IF(COUNTIF(Charges!$A$5:$A$124,$B51)&gt;0,"yes","no")))</f>
        <v/>
      </c>
      <c r="N51" s="25" t="str">
        <f>IF(AND($F51="Confirmed",$M51="yes",ISNUMBER($C51)),IFERROR(IF(ISNUMBER(INDEX(Charges!$E$5:$E$124,MATCH($B51,Charges!$A$5:$A$124,0))),$C51-INDEX(Charges!$E$5:$E$124,MATCH($B51,Charges!$A$5:$A$124,0)),""),""),"")</f>
        <v/>
      </c>
      <c r="O51" s="24" t="str">
        <f>IF(COUNTA($A51:$D51)=0,"",IF($A51="","Add a payment ID",IF(COUNTIF($A$5:$A$404,$A51)&gt;1,"Duplicate payment ID",IF(AND($F51&lt;&gt;"Reported",$F51&lt;&gt;"Confirmed",$F51&lt;&gt;"Voided"),"Choose a confirmation state",IF($B51="","Add the charge ID this payment applies to",IF($M51="no","Charge ID not found on the Charges sheet",IF(NOT(ISNUMBER($D51)),"Enter the amount",IF(NOT(ISNUMBER($C51)),"Enter the date as YYYY-MM-DD",IF(AND($E51&lt;&gt;"",$E51&lt;&gt;Summary!$B$6),"Currency differs from the ledger: not counted",IF(AND($F51="Voided",$J51=""),"Add the reason for voiding in Note",IF(AND($F51&lt;&gt;"Voided",$G51&lt;&gt;"",COUNTIFS($B$5:$B$404,$B51,$G$5:$G$404,$G51,$D$5:$D$404,$D51,$F$5:$F$404,"&lt;&gt;Voided")&gt;1),"Possible duplicate: same charge, reference and amount","")))))))))))</f>
        <v/>
      </c>
    </row>
    <row r="52">
      <c r="A52" s="20" t="n"/>
      <c r="B52" s="20" t="n"/>
      <c r="C52" s="21" t="n"/>
      <c r="D52" s="22" t="n"/>
      <c r="E52" s="20" t="n"/>
      <c r="F52" s="20" t="n"/>
      <c r="G52" s="20" t="n"/>
      <c r="H52" s="20" t="n"/>
      <c r="I52" s="20" t="n"/>
      <c r="J52" s="20" t="n"/>
      <c r="K52" s="23" t="str">
        <f>IF(COUNTA($A52:$D52)=0,"",IF(AND($F52="Confirmed",OR($E52="",$E52=Summary!$B$6),ISNUMBER($D52)),$D52,0))</f>
        <v/>
      </c>
      <c r="L52" s="23" t="str">
        <f>IF(COUNTA($A52:$D52)=0,"",IF(AND($F52="Reported",OR($E52="",$E52=Summary!$B$6),ISNUMBER($D52)),$D52,0))</f>
        <v/>
      </c>
      <c r="M52" s="24" t="str">
        <f>IF(COUNTA($A52:$D52)=0,"",IF($B52="","no",IF(COUNTIF(Charges!$A$5:$A$124,$B52)&gt;0,"yes","no")))</f>
        <v/>
      </c>
      <c r="N52" s="25" t="str">
        <f>IF(AND($F52="Confirmed",$M52="yes",ISNUMBER($C52)),IFERROR(IF(ISNUMBER(INDEX(Charges!$E$5:$E$124,MATCH($B52,Charges!$A$5:$A$124,0))),$C52-INDEX(Charges!$E$5:$E$124,MATCH($B52,Charges!$A$5:$A$124,0)),""),""),"")</f>
        <v/>
      </c>
      <c r="O52" s="24" t="str">
        <f>IF(COUNTA($A52:$D52)=0,"",IF($A52="","Add a payment ID",IF(COUNTIF($A$5:$A$404,$A52)&gt;1,"Duplicate payment ID",IF(AND($F52&lt;&gt;"Reported",$F52&lt;&gt;"Confirmed",$F52&lt;&gt;"Voided"),"Choose a confirmation state",IF($B52="","Add the charge ID this payment applies to",IF($M52="no","Charge ID not found on the Charges sheet",IF(NOT(ISNUMBER($D52)),"Enter the amount",IF(NOT(ISNUMBER($C52)),"Enter the date as YYYY-MM-DD",IF(AND($E52&lt;&gt;"",$E52&lt;&gt;Summary!$B$6),"Currency differs from the ledger: not counted",IF(AND($F52="Voided",$J52=""),"Add the reason for voiding in Note",IF(AND($F52&lt;&gt;"Voided",$G52&lt;&gt;"",COUNTIFS($B$5:$B$404,$B52,$G$5:$G$404,$G52,$D$5:$D$404,$D52,$F$5:$F$404,"&lt;&gt;Voided")&gt;1),"Possible duplicate: same charge, reference and amount","")))))))))))</f>
        <v/>
      </c>
    </row>
    <row r="53">
      <c r="A53" s="20" t="n"/>
      <c r="B53" s="20" t="n"/>
      <c r="C53" s="21" t="n"/>
      <c r="D53" s="22" t="n"/>
      <c r="E53" s="20" t="n"/>
      <c r="F53" s="20" t="n"/>
      <c r="G53" s="20" t="n"/>
      <c r="H53" s="20" t="n"/>
      <c r="I53" s="20" t="n"/>
      <c r="J53" s="20" t="n"/>
      <c r="K53" s="23" t="str">
        <f>IF(COUNTA($A53:$D53)=0,"",IF(AND($F53="Confirmed",OR($E53="",$E53=Summary!$B$6),ISNUMBER($D53)),$D53,0))</f>
        <v/>
      </c>
      <c r="L53" s="23" t="str">
        <f>IF(COUNTA($A53:$D53)=0,"",IF(AND($F53="Reported",OR($E53="",$E53=Summary!$B$6),ISNUMBER($D53)),$D53,0))</f>
        <v/>
      </c>
      <c r="M53" s="24" t="str">
        <f>IF(COUNTA($A53:$D53)=0,"",IF($B53="","no",IF(COUNTIF(Charges!$A$5:$A$124,$B53)&gt;0,"yes","no")))</f>
        <v/>
      </c>
      <c r="N53" s="25" t="str">
        <f>IF(AND($F53="Confirmed",$M53="yes",ISNUMBER($C53)),IFERROR(IF(ISNUMBER(INDEX(Charges!$E$5:$E$124,MATCH($B53,Charges!$A$5:$A$124,0))),$C53-INDEX(Charges!$E$5:$E$124,MATCH($B53,Charges!$A$5:$A$124,0)),""),""),"")</f>
        <v/>
      </c>
      <c r="O53" s="24" t="str">
        <f>IF(COUNTA($A53:$D53)=0,"",IF($A53="","Add a payment ID",IF(COUNTIF($A$5:$A$404,$A53)&gt;1,"Duplicate payment ID",IF(AND($F53&lt;&gt;"Reported",$F53&lt;&gt;"Confirmed",$F53&lt;&gt;"Voided"),"Choose a confirmation state",IF($B53="","Add the charge ID this payment applies to",IF($M53="no","Charge ID not found on the Charges sheet",IF(NOT(ISNUMBER($D53)),"Enter the amount",IF(NOT(ISNUMBER($C53)),"Enter the date as YYYY-MM-DD",IF(AND($E53&lt;&gt;"",$E53&lt;&gt;Summary!$B$6),"Currency differs from the ledger: not counted",IF(AND($F53="Voided",$J53=""),"Add the reason for voiding in Note",IF(AND($F53&lt;&gt;"Voided",$G53&lt;&gt;"",COUNTIFS($B$5:$B$404,$B53,$G$5:$G$404,$G53,$D$5:$D$404,$D53,$F$5:$F$404,"&lt;&gt;Voided")&gt;1),"Possible duplicate: same charge, reference and amount","")))))))))))</f>
        <v/>
      </c>
    </row>
    <row r="54">
      <c r="A54" s="20" t="n"/>
      <c r="B54" s="20" t="n"/>
      <c r="C54" s="21" t="n"/>
      <c r="D54" s="22" t="n"/>
      <c r="E54" s="20" t="n"/>
      <c r="F54" s="20" t="n"/>
      <c r="G54" s="20" t="n"/>
      <c r="H54" s="20" t="n"/>
      <c r="I54" s="20" t="n"/>
      <c r="J54" s="20" t="n"/>
      <c r="K54" s="23" t="str">
        <f>IF(COUNTA($A54:$D54)=0,"",IF(AND($F54="Confirmed",OR($E54="",$E54=Summary!$B$6),ISNUMBER($D54)),$D54,0))</f>
        <v/>
      </c>
      <c r="L54" s="23" t="str">
        <f>IF(COUNTA($A54:$D54)=0,"",IF(AND($F54="Reported",OR($E54="",$E54=Summary!$B$6),ISNUMBER($D54)),$D54,0))</f>
        <v/>
      </c>
      <c r="M54" s="24" t="str">
        <f>IF(COUNTA($A54:$D54)=0,"",IF($B54="","no",IF(COUNTIF(Charges!$A$5:$A$124,$B54)&gt;0,"yes","no")))</f>
        <v/>
      </c>
      <c r="N54" s="25" t="str">
        <f>IF(AND($F54="Confirmed",$M54="yes",ISNUMBER($C54)),IFERROR(IF(ISNUMBER(INDEX(Charges!$E$5:$E$124,MATCH($B54,Charges!$A$5:$A$124,0))),$C54-INDEX(Charges!$E$5:$E$124,MATCH($B54,Charges!$A$5:$A$124,0)),""),""),"")</f>
        <v/>
      </c>
      <c r="O54" s="24" t="str">
        <f>IF(COUNTA($A54:$D54)=0,"",IF($A54="","Add a payment ID",IF(COUNTIF($A$5:$A$404,$A54)&gt;1,"Duplicate payment ID",IF(AND($F54&lt;&gt;"Reported",$F54&lt;&gt;"Confirmed",$F54&lt;&gt;"Voided"),"Choose a confirmation state",IF($B54="","Add the charge ID this payment applies to",IF($M54="no","Charge ID not found on the Charges sheet",IF(NOT(ISNUMBER($D54)),"Enter the amount",IF(NOT(ISNUMBER($C54)),"Enter the date as YYYY-MM-DD",IF(AND($E54&lt;&gt;"",$E54&lt;&gt;Summary!$B$6),"Currency differs from the ledger: not counted",IF(AND($F54="Voided",$J54=""),"Add the reason for voiding in Note",IF(AND($F54&lt;&gt;"Voided",$G54&lt;&gt;"",COUNTIFS($B$5:$B$404,$B54,$G$5:$G$404,$G54,$D$5:$D$404,$D54,$F$5:$F$404,"&lt;&gt;Voided")&gt;1),"Possible duplicate: same charge, reference and amount","")))))))))))</f>
        <v/>
      </c>
    </row>
    <row r="55">
      <c r="A55" s="20" t="n"/>
      <c r="B55" s="20" t="n"/>
      <c r="C55" s="21" t="n"/>
      <c r="D55" s="22" t="n"/>
      <c r="E55" s="20" t="n"/>
      <c r="F55" s="20" t="n"/>
      <c r="G55" s="20" t="n"/>
      <c r="H55" s="20" t="n"/>
      <c r="I55" s="20" t="n"/>
      <c r="J55" s="20" t="n"/>
      <c r="K55" s="23" t="str">
        <f>IF(COUNTA($A55:$D55)=0,"",IF(AND($F55="Confirmed",OR($E55="",$E55=Summary!$B$6),ISNUMBER($D55)),$D55,0))</f>
        <v/>
      </c>
      <c r="L55" s="23" t="str">
        <f>IF(COUNTA($A55:$D55)=0,"",IF(AND($F55="Reported",OR($E55="",$E55=Summary!$B$6),ISNUMBER($D55)),$D55,0))</f>
        <v/>
      </c>
      <c r="M55" s="24" t="str">
        <f>IF(COUNTA($A55:$D55)=0,"",IF($B55="","no",IF(COUNTIF(Charges!$A$5:$A$124,$B55)&gt;0,"yes","no")))</f>
        <v/>
      </c>
      <c r="N55" s="25" t="str">
        <f>IF(AND($F55="Confirmed",$M55="yes",ISNUMBER($C55)),IFERROR(IF(ISNUMBER(INDEX(Charges!$E$5:$E$124,MATCH($B55,Charges!$A$5:$A$124,0))),$C55-INDEX(Charges!$E$5:$E$124,MATCH($B55,Charges!$A$5:$A$124,0)),""),""),"")</f>
        <v/>
      </c>
      <c r="O55" s="24" t="str">
        <f>IF(COUNTA($A55:$D55)=0,"",IF($A55="","Add a payment ID",IF(COUNTIF($A$5:$A$404,$A55)&gt;1,"Duplicate payment ID",IF(AND($F55&lt;&gt;"Reported",$F55&lt;&gt;"Confirmed",$F55&lt;&gt;"Voided"),"Choose a confirmation state",IF($B55="","Add the charge ID this payment applies to",IF($M55="no","Charge ID not found on the Charges sheet",IF(NOT(ISNUMBER($D55)),"Enter the amount",IF(NOT(ISNUMBER($C55)),"Enter the date as YYYY-MM-DD",IF(AND($E55&lt;&gt;"",$E55&lt;&gt;Summary!$B$6),"Currency differs from the ledger: not counted",IF(AND($F55="Voided",$J55=""),"Add the reason for voiding in Note",IF(AND($F55&lt;&gt;"Voided",$G55&lt;&gt;"",COUNTIFS($B$5:$B$404,$B55,$G$5:$G$404,$G55,$D$5:$D$404,$D55,$F$5:$F$404,"&lt;&gt;Voided")&gt;1),"Possible duplicate: same charge, reference and amount","")))))))))))</f>
        <v/>
      </c>
    </row>
    <row r="56">
      <c r="A56" s="20" t="n"/>
      <c r="B56" s="20" t="n"/>
      <c r="C56" s="21" t="n"/>
      <c r="D56" s="22" t="n"/>
      <c r="E56" s="20" t="n"/>
      <c r="F56" s="20" t="n"/>
      <c r="G56" s="20" t="n"/>
      <c r="H56" s="20" t="n"/>
      <c r="I56" s="20" t="n"/>
      <c r="J56" s="20" t="n"/>
      <c r="K56" s="23" t="str">
        <f>IF(COUNTA($A56:$D56)=0,"",IF(AND($F56="Confirmed",OR($E56="",$E56=Summary!$B$6),ISNUMBER($D56)),$D56,0))</f>
        <v/>
      </c>
      <c r="L56" s="23" t="str">
        <f>IF(COUNTA($A56:$D56)=0,"",IF(AND($F56="Reported",OR($E56="",$E56=Summary!$B$6),ISNUMBER($D56)),$D56,0))</f>
        <v/>
      </c>
      <c r="M56" s="24" t="str">
        <f>IF(COUNTA($A56:$D56)=0,"",IF($B56="","no",IF(COUNTIF(Charges!$A$5:$A$124,$B56)&gt;0,"yes","no")))</f>
        <v/>
      </c>
      <c r="N56" s="25" t="str">
        <f>IF(AND($F56="Confirmed",$M56="yes",ISNUMBER($C56)),IFERROR(IF(ISNUMBER(INDEX(Charges!$E$5:$E$124,MATCH($B56,Charges!$A$5:$A$124,0))),$C56-INDEX(Charges!$E$5:$E$124,MATCH($B56,Charges!$A$5:$A$124,0)),""),""),"")</f>
        <v/>
      </c>
      <c r="O56" s="24" t="str">
        <f>IF(COUNTA($A56:$D56)=0,"",IF($A56="","Add a payment ID",IF(COUNTIF($A$5:$A$404,$A56)&gt;1,"Duplicate payment ID",IF(AND($F56&lt;&gt;"Reported",$F56&lt;&gt;"Confirmed",$F56&lt;&gt;"Voided"),"Choose a confirmation state",IF($B56="","Add the charge ID this payment applies to",IF($M56="no","Charge ID not found on the Charges sheet",IF(NOT(ISNUMBER($D56)),"Enter the amount",IF(NOT(ISNUMBER($C56)),"Enter the date as YYYY-MM-DD",IF(AND($E56&lt;&gt;"",$E56&lt;&gt;Summary!$B$6),"Currency differs from the ledger: not counted",IF(AND($F56="Voided",$J56=""),"Add the reason for voiding in Note",IF(AND($F56&lt;&gt;"Voided",$G56&lt;&gt;"",COUNTIFS($B$5:$B$404,$B56,$G$5:$G$404,$G56,$D$5:$D$404,$D56,$F$5:$F$404,"&lt;&gt;Voided")&gt;1),"Possible duplicate: same charge, reference and amount","")))))))))))</f>
        <v/>
      </c>
    </row>
    <row r="57">
      <c r="A57" s="20" t="n"/>
      <c r="B57" s="20" t="n"/>
      <c r="C57" s="21" t="n"/>
      <c r="D57" s="22" t="n"/>
      <c r="E57" s="20" t="n"/>
      <c r="F57" s="20" t="n"/>
      <c r="G57" s="20" t="n"/>
      <c r="H57" s="20" t="n"/>
      <c r="I57" s="20" t="n"/>
      <c r="J57" s="20" t="n"/>
      <c r="K57" s="23" t="str">
        <f>IF(COUNTA($A57:$D57)=0,"",IF(AND($F57="Confirmed",OR($E57="",$E57=Summary!$B$6),ISNUMBER($D57)),$D57,0))</f>
        <v/>
      </c>
      <c r="L57" s="23" t="str">
        <f>IF(COUNTA($A57:$D57)=0,"",IF(AND($F57="Reported",OR($E57="",$E57=Summary!$B$6),ISNUMBER($D57)),$D57,0))</f>
        <v/>
      </c>
      <c r="M57" s="24" t="str">
        <f>IF(COUNTA($A57:$D57)=0,"",IF($B57="","no",IF(COUNTIF(Charges!$A$5:$A$124,$B57)&gt;0,"yes","no")))</f>
        <v/>
      </c>
      <c r="N57" s="25" t="str">
        <f>IF(AND($F57="Confirmed",$M57="yes",ISNUMBER($C57)),IFERROR(IF(ISNUMBER(INDEX(Charges!$E$5:$E$124,MATCH($B57,Charges!$A$5:$A$124,0))),$C57-INDEX(Charges!$E$5:$E$124,MATCH($B57,Charges!$A$5:$A$124,0)),""),""),"")</f>
        <v/>
      </c>
      <c r="O57" s="24" t="str">
        <f>IF(COUNTA($A57:$D57)=0,"",IF($A57="","Add a payment ID",IF(COUNTIF($A$5:$A$404,$A57)&gt;1,"Duplicate payment ID",IF(AND($F57&lt;&gt;"Reported",$F57&lt;&gt;"Confirmed",$F57&lt;&gt;"Voided"),"Choose a confirmation state",IF($B57="","Add the charge ID this payment applies to",IF($M57="no","Charge ID not found on the Charges sheet",IF(NOT(ISNUMBER($D57)),"Enter the amount",IF(NOT(ISNUMBER($C57)),"Enter the date as YYYY-MM-DD",IF(AND($E57&lt;&gt;"",$E57&lt;&gt;Summary!$B$6),"Currency differs from the ledger: not counted",IF(AND($F57="Voided",$J57=""),"Add the reason for voiding in Note",IF(AND($F57&lt;&gt;"Voided",$G57&lt;&gt;"",COUNTIFS($B$5:$B$404,$B57,$G$5:$G$404,$G57,$D$5:$D$404,$D57,$F$5:$F$404,"&lt;&gt;Voided")&gt;1),"Possible duplicate: same charge, reference and amount","")))))))))))</f>
        <v/>
      </c>
    </row>
    <row r="58">
      <c r="A58" s="20" t="n"/>
      <c r="B58" s="20" t="n"/>
      <c r="C58" s="21" t="n"/>
      <c r="D58" s="22" t="n"/>
      <c r="E58" s="20" t="n"/>
      <c r="F58" s="20" t="n"/>
      <c r="G58" s="20" t="n"/>
      <c r="H58" s="20" t="n"/>
      <c r="I58" s="20" t="n"/>
      <c r="J58" s="20" t="n"/>
      <c r="K58" s="23" t="str">
        <f>IF(COUNTA($A58:$D58)=0,"",IF(AND($F58="Confirmed",OR($E58="",$E58=Summary!$B$6),ISNUMBER($D58)),$D58,0))</f>
        <v/>
      </c>
      <c r="L58" s="23" t="str">
        <f>IF(COUNTA($A58:$D58)=0,"",IF(AND($F58="Reported",OR($E58="",$E58=Summary!$B$6),ISNUMBER($D58)),$D58,0))</f>
        <v/>
      </c>
      <c r="M58" s="24" t="str">
        <f>IF(COUNTA($A58:$D58)=0,"",IF($B58="","no",IF(COUNTIF(Charges!$A$5:$A$124,$B58)&gt;0,"yes","no")))</f>
        <v/>
      </c>
      <c r="N58" s="25" t="str">
        <f>IF(AND($F58="Confirmed",$M58="yes",ISNUMBER($C58)),IFERROR(IF(ISNUMBER(INDEX(Charges!$E$5:$E$124,MATCH($B58,Charges!$A$5:$A$124,0))),$C58-INDEX(Charges!$E$5:$E$124,MATCH($B58,Charges!$A$5:$A$124,0)),""),""),"")</f>
        <v/>
      </c>
      <c r="O58" s="24" t="str">
        <f>IF(COUNTA($A58:$D58)=0,"",IF($A58="","Add a payment ID",IF(COUNTIF($A$5:$A$404,$A58)&gt;1,"Duplicate payment ID",IF(AND($F58&lt;&gt;"Reported",$F58&lt;&gt;"Confirmed",$F58&lt;&gt;"Voided"),"Choose a confirmation state",IF($B58="","Add the charge ID this payment applies to",IF($M58="no","Charge ID not found on the Charges sheet",IF(NOT(ISNUMBER($D58)),"Enter the amount",IF(NOT(ISNUMBER($C58)),"Enter the date as YYYY-MM-DD",IF(AND($E58&lt;&gt;"",$E58&lt;&gt;Summary!$B$6),"Currency differs from the ledger: not counted",IF(AND($F58="Voided",$J58=""),"Add the reason for voiding in Note",IF(AND($F58&lt;&gt;"Voided",$G58&lt;&gt;"",COUNTIFS($B$5:$B$404,$B58,$G$5:$G$404,$G58,$D$5:$D$404,$D58,$F$5:$F$404,"&lt;&gt;Voided")&gt;1),"Possible duplicate: same charge, reference and amount","")))))))))))</f>
        <v/>
      </c>
    </row>
    <row r="59">
      <c r="A59" s="20" t="n"/>
      <c r="B59" s="20" t="n"/>
      <c r="C59" s="21" t="n"/>
      <c r="D59" s="22" t="n"/>
      <c r="E59" s="20" t="n"/>
      <c r="F59" s="20" t="n"/>
      <c r="G59" s="20" t="n"/>
      <c r="H59" s="20" t="n"/>
      <c r="I59" s="20" t="n"/>
      <c r="J59" s="20" t="n"/>
      <c r="K59" s="23" t="str">
        <f>IF(COUNTA($A59:$D59)=0,"",IF(AND($F59="Confirmed",OR($E59="",$E59=Summary!$B$6),ISNUMBER($D59)),$D59,0))</f>
        <v/>
      </c>
      <c r="L59" s="23" t="str">
        <f>IF(COUNTA($A59:$D59)=0,"",IF(AND($F59="Reported",OR($E59="",$E59=Summary!$B$6),ISNUMBER($D59)),$D59,0))</f>
        <v/>
      </c>
      <c r="M59" s="24" t="str">
        <f>IF(COUNTA($A59:$D59)=0,"",IF($B59="","no",IF(COUNTIF(Charges!$A$5:$A$124,$B59)&gt;0,"yes","no")))</f>
        <v/>
      </c>
      <c r="N59" s="25" t="str">
        <f>IF(AND($F59="Confirmed",$M59="yes",ISNUMBER($C59)),IFERROR(IF(ISNUMBER(INDEX(Charges!$E$5:$E$124,MATCH($B59,Charges!$A$5:$A$124,0))),$C59-INDEX(Charges!$E$5:$E$124,MATCH($B59,Charges!$A$5:$A$124,0)),""),""),"")</f>
        <v/>
      </c>
      <c r="O59" s="24" t="str">
        <f>IF(COUNTA($A59:$D59)=0,"",IF($A59="","Add a payment ID",IF(COUNTIF($A$5:$A$404,$A59)&gt;1,"Duplicate payment ID",IF(AND($F59&lt;&gt;"Reported",$F59&lt;&gt;"Confirmed",$F59&lt;&gt;"Voided"),"Choose a confirmation state",IF($B59="","Add the charge ID this payment applies to",IF($M59="no","Charge ID not found on the Charges sheet",IF(NOT(ISNUMBER($D59)),"Enter the amount",IF(NOT(ISNUMBER($C59)),"Enter the date as YYYY-MM-DD",IF(AND($E59&lt;&gt;"",$E59&lt;&gt;Summary!$B$6),"Currency differs from the ledger: not counted",IF(AND($F59="Voided",$J59=""),"Add the reason for voiding in Note",IF(AND($F59&lt;&gt;"Voided",$G59&lt;&gt;"",COUNTIFS($B$5:$B$404,$B59,$G$5:$G$404,$G59,$D$5:$D$404,$D59,$F$5:$F$404,"&lt;&gt;Voided")&gt;1),"Possible duplicate: same charge, reference and amount","")))))))))))</f>
        <v/>
      </c>
    </row>
    <row r="60">
      <c r="A60" s="20" t="n"/>
      <c r="B60" s="20" t="n"/>
      <c r="C60" s="21" t="n"/>
      <c r="D60" s="22" t="n"/>
      <c r="E60" s="20" t="n"/>
      <c r="F60" s="20" t="n"/>
      <c r="G60" s="20" t="n"/>
      <c r="H60" s="20" t="n"/>
      <c r="I60" s="20" t="n"/>
      <c r="J60" s="20" t="n"/>
      <c r="K60" s="23" t="str">
        <f>IF(COUNTA($A60:$D60)=0,"",IF(AND($F60="Confirmed",OR($E60="",$E60=Summary!$B$6),ISNUMBER($D60)),$D60,0))</f>
        <v/>
      </c>
      <c r="L60" s="23" t="str">
        <f>IF(COUNTA($A60:$D60)=0,"",IF(AND($F60="Reported",OR($E60="",$E60=Summary!$B$6),ISNUMBER($D60)),$D60,0))</f>
        <v/>
      </c>
      <c r="M60" s="24" t="str">
        <f>IF(COUNTA($A60:$D60)=0,"",IF($B60="","no",IF(COUNTIF(Charges!$A$5:$A$124,$B60)&gt;0,"yes","no")))</f>
        <v/>
      </c>
      <c r="N60" s="25" t="str">
        <f>IF(AND($F60="Confirmed",$M60="yes",ISNUMBER($C60)),IFERROR(IF(ISNUMBER(INDEX(Charges!$E$5:$E$124,MATCH($B60,Charges!$A$5:$A$124,0))),$C60-INDEX(Charges!$E$5:$E$124,MATCH($B60,Charges!$A$5:$A$124,0)),""),""),"")</f>
        <v/>
      </c>
      <c r="O60" s="24" t="str">
        <f>IF(COUNTA($A60:$D60)=0,"",IF($A60="","Add a payment ID",IF(COUNTIF($A$5:$A$404,$A60)&gt;1,"Duplicate payment ID",IF(AND($F60&lt;&gt;"Reported",$F60&lt;&gt;"Confirmed",$F60&lt;&gt;"Voided"),"Choose a confirmation state",IF($B60="","Add the charge ID this payment applies to",IF($M60="no","Charge ID not found on the Charges sheet",IF(NOT(ISNUMBER($D60)),"Enter the amount",IF(NOT(ISNUMBER($C60)),"Enter the date as YYYY-MM-DD",IF(AND($E60&lt;&gt;"",$E60&lt;&gt;Summary!$B$6),"Currency differs from the ledger: not counted",IF(AND($F60="Voided",$J60=""),"Add the reason for voiding in Note",IF(AND($F60&lt;&gt;"Voided",$G60&lt;&gt;"",COUNTIFS($B$5:$B$404,$B60,$G$5:$G$404,$G60,$D$5:$D$404,$D60,$F$5:$F$404,"&lt;&gt;Voided")&gt;1),"Possible duplicate: same charge, reference and amount","")))))))))))</f>
        <v/>
      </c>
    </row>
    <row r="61">
      <c r="A61" s="20" t="n"/>
      <c r="B61" s="20" t="n"/>
      <c r="C61" s="21" t="n"/>
      <c r="D61" s="22" t="n"/>
      <c r="E61" s="20" t="n"/>
      <c r="F61" s="20" t="n"/>
      <c r="G61" s="20" t="n"/>
      <c r="H61" s="20" t="n"/>
      <c r="I61" s="20" t="n"/>
      <c r="J61" s="20" t="n"/>
      <c r="K61" s="23" t="str">
        <f>IF(COUNTA($A61:$D61)=0,"",IF(AND($F61="Confirmed",OR($E61="",$E61=Summary!$B$6),ISNUMBER($D61)),$D61,0))</f>
        <v/>
      </c>
      <c r="L61" s="23" t="str">
        <f>IF(COUNTA($A61:$D61)=0,"",IF(AND($F61="Reported",OR($E61="",$E61=Summary!$B$6),ISNUMBER($D61)),$D61,0))</f>
        <v/>
      </c>
      <c r="M61" s="24" t="str">
        <f>IF(COUNTA($A61:$D61)=0,"",IF($B61="","no",IF(COUNTIF(Charges!$A$5:$A$124,$B61)&gt;0,"yes","no")))</f>
        <v/>
      </c>
      <c r="N61" s="25" t="str">
        <f>IF(AND($F61="Confirmed",$M61="yes",ISNUMBER($C61)),IFERROR(IF(ISNUMBER(INDEX(Charges!$E$5:$E$124,MATCH($B61,Charges!$A$5:$A$124,0))),$C61-INDEX(Charges!$E$5:$E$124,MATCH($B61,Charges!$A$5:$A$124,0)),""),""),"")</f>
        <v/>
      </c>
      <c r="O61" s="24" t="str">
        <f>IF(COUNTA($A61:$D61)=0,"",IF($A61="","Add a payment ID",IF(COUNTIF($A$5:$A$404,$A61)&gt;1,"Duplicate payment ID",IF(AND($F61&lt;&gt;"Reported",$F61&lt;&gt;"Confirmed",$F61&lt;&gt;"Voided"),"Choose a confirmation state",IF($B61="","Add the charge ID this payment applies to",IF($M61="no","Charge ID not found on the Charges sheet",IF(NOT(ISNUMBER($D61)),"Enter the amount",IF(NOT(ISNUMBER($C61)),"Enter the date as YYYY-MM-DD",IF(AND($E61&lt;&gt;"",$E61&lt;&gt;Summary!$B$6),"Currency differs from the ledger: not counted",IF(AND($F61="Voided",$J61=""),"Add the reason for voiding in Note",IF(AND($F61&lt;&gt;"Voided",$G61&lt;&gt;"",COUNTIFS($B$5:$B$404,$B61,$G$5:$G$404,$G61,$D$5:$D$404,$D61,$F$5:$F$404,"&lt;&gt;Voided")&gt;1),"Possible duplicate: same charge, reference and amount","")))))))))))</f>
        <v/>
      </c>
    </row>
    <row r="62">
      <c r="A62" s="20" t="n"/>
      <c r="B62" s="20" t="n"/>
      <c r="C62" s="21" t="n"/>
      <c r="D62" s="22" t="n"/>
      <c r="E62" s="20" t="n"/>
      <c r="F62" s="20" t="n"/>
      <c r="G62" s="20" t="n"/>
      <c r="H62" s="20" t="n"/>
      <c r="I62" s="20" t="n"/>
      <c r="J62" s="20" t="n"/>
      <c r="K62" s="23" t="str">
        <f>IF(COUNTA($A62:$D62)=0,"",IF(AND($F62="Confirmed",OR($E62="",$E62=Summary!$B$6),ISNUMBER($D62)),$D62,0))</f>
        <v/>
      </c>
      <c r="L62" s="23" t="str">
        <f>IF(COUNTA($A62:$D62)=0,"",IF(AND($F62="Reported",OR($E62="",$E62=Summary!$B$6),ISNUMBER($D62)),$D62,0))</f>
        <v/>
      </c>
      <c r="M62" s="24" t="str">
        <f>IF(COUNTA($A62:$D62)=0,"",IF($B62="","no",IF(COUNTIF(Charges!$A$5:$A$124,$B62)&gt;0,"yes","no")))</f>
        <v/>
      </c>
      <c r="N62" s="25" t="str">
        <f>IF(AND($F62="Confirmed",$M62="yes",ISNUMBER($C62)),IFERROR(IF(ISNUMBER(INDEX(Charges!$E$5:$E$124,MATCH($B62,Charges!$A$5:$A$124,0))),$C62-INDEX(Charges!$E$5:$E$124,MATCH($B62,Charges!$A$5:$A$124,0)),""),""),"")</f>
        <v/>
      </c>
      <c r="O62" s="24" t="str">
        <f>IF(COUNTA($A62:$D62)=0,"",IF($A62="","Add a payment ID",IF(COUNTIF($A$5:$A$404,$A62)&gt;1,"Duplicate payment ID",IF(AND($F62&lt;&gt;"Reported",$F62&lt;&gt;"Confirmed",$F62&lt;&gt;"Voided"),"Choose a confirmation state",IF($B62="","Add the charge ID this payment applies to",IF($M62="no","Charge ID not found on the Charges sheet",IF(NOT(ISNUMBER($D62)),"Enter the amount",IF(NOT(ISNUMBER($C62)),"Enter the date as YYYY-MM-DD",IF(AND($E62&lt;&gt;"",$E62&lt;&gt;Summary!$B$6),"Currency differs from the ledger: not counted",IF(AND($F62="Voided",$J62=""),"Add the reason for voiding in Note",IF(AND($F62&lt;&gt;"Voided",$G62&lt;&gt;"",COUNTIFS($B$5:$B$404,$B62,$G$5:$G$404,$G62,$D$5:$D$404,$D62,$F$5:$F$404,"&lt;&gt;Voided")&gt;1),"Possible duplicate: same charge, reference and amount","")))))))))))</f>
        <v/>
      </c>
    </row>
    <row r="63">
      <c r="A63" s="20" t="n"/>
      <c r="B63" s="20" t="n"/>
      <c r="C63" s="21" t="n"/>
      <c r="D63" s="22" t="n"/>
      <c r="E63" s="20" t="n"/>
      <c r="F63" s="20" t="n"/>
      <c r="G63" s="20" t="n"/>
      <c r="H63" s="20" t="n"/>
      <c r="I63" s="20" t="n"/>
      <c r="J63" s="20" t="n"/>
      <c r="K63" s="23" t="str">
        <f>IF(COUNTA($A63:$D63)=0,"",IF(AND($F63="Confirmed",OR($E63="",$E63=Summary!$B$6),ISNUMBER($D63)),$D63,0))</f>
        <v/>
      </c>
      <c r="L63" s="23" t="str">
        <f>IF(COUNTA($A63:$D63)=0,"",IF(AND($F63="Reported",OR($E63="",$E63=Summary!$B$6),ISNUMBER($D63)),$D63,0))</f>
        <v/>
      </c>
      <c r="M63" s="24" t="str">
        <f>IF(COUNTA($A63:$D63)=0,"",IF($B63="","no",IF(COUNTIF(Charges!$A$5:$A$124,$B63)&gt;0,"yes","no")))</f>
        <v/>
      </c>
      <c r="N63" s="25" t="str">
        <f>IF(AND($F63="Confirmed",$M63="yes",ISNUMBER($C63)),IFERROR(IF(ISNUMBER(INDEX(Charges!$E$5:$E$124,MATCH($B63,Charges!$A$5:$A$124,0))),$C63-INDEX(Charges!$E$5:$E$124,MATCH($B63,Charges!$A$5:$A$124,0)),""),""),"")</f>
        <v/>
      </c>
      <c r="O63" s="24" t="str">
        <f>IF(COUNTA($A63:$D63)=0,"",IF($A63="","Add a payment ID",IF(COUNTIF($A$5:$A$404,$A63)&gt;1,"Duplicate payment ID",IF(AND($F63&lt;&gt;"Reported",$F63&lt;&gt;"Confirmed",$F63&lt;&gt;"Voided"),"Choose a confirmation state",IF($B63="","Add the charge ID this payment applies to",IF($M63="no","Charge ID not found on the Charges sheet",IF(NOT(ISNUMBER($D63)),"Enter the amount",IF(NOT(ISNUMBER($C63)),"Enter the date as YYYY-MM-DD",IF(AND($E63&lt;&gt;"",$E63&lt;&gt;Summary!$B$6),"Currency differs from the ledger: not counted",IF(AND($F63="Voided",$J63=""),"Add the reason for voiding in Note",IF(AND($F63&lt;&gt;"Voided",$G63&lt;&gt;"",COUNTIFS($B$5:$B$404,$B63,$G$5:$G$404,$G63,$D$5:$D$404,$D63,$F$5:$F$404,"&lt;&gt;Voided")&gt;1),"Possible duplicate: same charge, reference and amount","")))))))))))</f>
        <v/>
      </c>
    </row>
    <row r="64">
      <c r="A64" s="20" t="n"/>
      <c r="B64" s="20" t="n"/>
      <c r="C64" s="21" t="n"/>
      <c r="D64" s="22" t="n"/>
      <c r="E64" s="20" t="n"/>
      <c r="F64" s="20" t="n"/>
      <c r="G64" s="20" t="n"/>
      <c r="H64" s="20" t="n"/>
      <c r="I64" s="20" t="n"/>
      <c r="J64" s="20" t="n"/>
      <c r="K64" s="23" t="str">
        <f>IF(COUNTA($A64:$D64)=0,"",IF(AND($F64="Confirmed",OR($E64="",$E64=Summary!$B$6),ISNUMBER($D64)),$D64,0))</f>
        <v/>
      </c>
      <c r="L64" s="23" t="str">
        <f>IF(COUNTA($A64:$D64)=0,"",IF(AND($F64="Reported",OR($E64="",$E64=Summary!$B$6),ISNUMBER($D64)),$D64,0))</f>
        <v/>
      </c>
      <c r="M64" s="24" t="str">
        <f>IF(COUNTA($A64:$D64)=0,"",IF($B64="","no",IF(COUNTIF(Charges!$A$5:$A$124,$B64)&gt;0,"yes","no")))</f>
        <v/>
      </c>
      <c r="N64" s="25" t="str">
        <f>IF(AND($F64="Confirmed",$M64="yes",ISNUMBER($C64)),IFERROR(IF(ISNUMBER(INDEX(Charges!$E$5:$E$124,MATCH($B64,Charges!$A$5:$A$124,0))),$C64-INDEX(Charges!$E$5:$E$124,MATCH($B64,Charges!$A$5:$A$124,0)),""),""),"")</f>
        <v/>
      </c>
      <c r="O64" s="24" t="str">
        <f>IF(COUNTA($A64:$D64)=0,"",IF($A64="","Add a payment ID",IF(COUNTIF($A$5:$A$404,$A64)&gt;1,"Duplicate payment ID",IF(AND($F64&lt;&gt;"Reported",$F64&lt;&gt;"Confirmed",$F64&lt;&gt;"Voided"),"Choose a confirmation state",IF($B64="","Add the charge ID this payment applies to",IF($M64="no","Charge ID not found on the Charges sheet",IF(NOT(ISNUMBER($D64)),"Enter the amount",IF(NOT(ISNUMBER($C64)),"Enter the date as YYYY-MM-DD",IF(AND($E64&lt;&gt;"",$E64&lt;&gt;Summary!$B$6),"Currency differs from the ledger: not counted",IF(AND($F64="Voided",$J64=""),"Add the reason for voiding in Note",IF(AND($F64&lt;&gt;"Voided",$G64&lt;&gt;"",COUNTIFS($B$5:$B$404,$B64,$G$5:$G$404,$G64,$D$5:$D$404,$D64,$F$5:$F$404,"&lt;&gt;Voided")&gt;1),"Possible duplicate: same charge, reference and amount","")))))))))))</f>
        <v/>
      </c>
    </row>
    <row r="65">
      <c r="A65" s="20" t="n"/>
      <c r="B65" s="20" t="n"/>
      <c r="C65" s="21" t="n"/>
      <c r="D65" s="22" t="n"/>
      <c r="E65" s="20" t="n"/>
      <c r="F65" s="20" t="n"/>
      <c r="G65" s="20" t="n"/>
      <c r="H65" s="20" t="n"/>
      <c r="I65" s="20" t="n"/>
      <c r="J65" s="20" t="n"/>
      <c r="K65" s="23" t="str">
        <f>IF(COUNTA($A65:$D65)=0,"",IF(AND($F65="Confirmed",OR($E65="",$E65=Summary!$B$6),ISNUMBER($D65)),$D65,0))</f>
        <v/>
      </c>
      <c r="L65" s="23" t="str">
        <f>IF(COUNTA($A65:$D65)=0,"",IF(AND($F65="Reported",OR($E65="",$E65=Summary!$B$6),ISNUMBER($D65)),$D65,0))</f>
        <v/>
      </c>
      <c r="M65" s="24" t="str">
        <f>IF(COUNTA($A65:$D65)=0,"",IF($B65="","no",IF(COUNTIF(Charges!$A$5:$A$124,$B65)&gt;0,"yes","no")))</f>
        <v/>
      </c>
      <c r="N65" s="25" t="str">
        <f>IF(AND($F65="Confirmed",$M65="yes",ISNUMBER($C65)),IFERROR(IF(ISNUMBER(INDEX(Charges!$E$5:$E$124,MATCH($B65,Charges!$A$5:$A$124,0))),$C65-INDEX(Charges!$E$5:$E$124,MATCH($B65,Charges!$A$5:$A$124,0)),""),""),"")</f>
        <v/>
      </c>
      <c r="O65" s="24" t="str">
        <f>IF(COUNTA($A65:$D65)=0,"",IF($A65="","Add a payment ID",IF(COUNTIF($A$5:$A$404,$A65)&gt;1,"Duplicate payment ID",IF(AND($F65&lt;&gt;"Reported",$F65&lt;&gt;"Confirmed",$F65&lt;&gt;"Voided"),"Choose a confirmation state",IF($B65="","Add the charge ID this payment applies to",IF($M65="no","Charge ID not found on the Charges sheet",IF(NOT(ISNUMBER($D65)),"Enter the amount",IF(NOT(ISNUMBER($C65)),"Enter the date as YYYY-MM-DD",IF(AND($E65&lt;&gt;"",$E65&lt;&gt;Summary!$B$6),"Currency differs from the ledger: not counted",IF(AND($F65="Voided",$J65=""),"Add the reason for voiding in Note",IF(AND($F65&lt;&gt;"Voided",$G65&lt;&gt;"",COUNTIFS($B$5:$B$404,$B65,$G$5:$G$404,$G65,$D$5:$D$404,$D65,$F$5:$F$404,"&lt;&gt;Voided")&gt;1),"Possible duplicate: same charge, reference and amount","")))))))))))</f>
        <v/>
      </c>
    </row>
    <row r="66">
      <c r="A66" s="20" t="n"/>
      <c r="B66" s="20" t="n"/>
      <c r="C66" s="21" t="n"/>
      <c r="D66" s="22" t="n"/>
      <c r="E66" s="20" t="n"/>
      <c r="F66" s="20" t="n"/>
      <c r="G66" s="20" t="n"/>
      <c r="H66" s="20" t="n"/>
      <c r="I66" s="20" t="n"/>
      <c r="J66" s="20" t="n"/>
      <c r="K66" s="23" t="str">
        <f>IF(COUNTA($A66:$D66)=0,"",IF(AND($F66="Confirmed",OR($E66="",$E66=Summary!$B$6),ISNUMBER($D66)),$D66,0))</f>
        <v/>
      </c>
      <c r="L66" s="23" t="str">
        <f>IF(COUNTA($A66:$D66)=0,"",IF(AND($F66="Reported",OR($E66="",$E66=Summary!$B$6),ISNUMBER($D66)),$D66,0))</f>
        <v/>
      </c>
      <c r="M66" s="24" t="str">
        <f>IF(COUNTA($A66:$D66)=0,"",IF($B66="","no",IF(COUNTIF(Charges!$A$5:$A$124,$B66)&gt;0,"yes","no")))</f>
        <v/>
      </c>
      <c r="N66" s="25" t="str">
        <f>IF(AND($F66="Confirmed",$M66="yes",ISNUMBER($C66)),IFERROR(IF(ISNUMBER(INDEX(Charges!$E$5:$E$124,MATCH($B66,Charges!$A$5:$A$124,0))),$C66-INDEX(Charges!$E$5:$E$124,MATCH($B66,Charges!$A$5:$A$124,0)),""),""),"")</f>
        <v/>
      </c>
      <c r="O66" s="24" t="str">
        <f>IF(COUNTA($A66:$D66)=0,"",IF($A66="","Add a payment ID",IF(COUNTIF($A$5:$A$404,$A66)&gt;1,"Duplicate payment ID",IF(AND($F66&lt;&gt;"Reported",$F66&lt;&gt;"Confirmed",$F66&lt;&gt;"Voided"),"Choose a confirmation state",IF($B66="","Add the charge ID this payment applies to",IF($M66="no","Charge ID not found on the Charges sheet",IF(NOT(ISNUMBER($D66)),"Enter the amount",IF(NOT(ISNUMBER($C66)),"Enter the date as YYYY-MM-DD",IF(AND($E66&lt;&gt;"",$E66&lt;&gt;Summary!$B$6),"Currency differs from the ledger: not counted",IF(AND($F66="Voided",$J66=""),"Add the reason for voiding in Note",IF(AND($F66&lt;&gt;"Voided",$G66&lt;&gt;"",COUNTIFS($B$5:$B$404,$B66,$G$5:$G$404,$G66,$D$5:$D$404,$D66,$F$5:$F$404,"&lt;&gt;Voided")&gt;1),"Possible duplicate: same charge, reference and amount","")))))))))))</f>
        <v/>
      </c>
    </row>
    <row r="67">
      <c r="A67" s="20" t="n"/>
      <c r="B67" s="20" t="n"/>
      <c r="C67" s="21" t="n"/>
      <c r="D67" s="22" t="n"/>
      <c r="E67" s="20" t="n"/>
      <c r="F67" s="20" t="n"/>
      <c r="G67" s="20" t="n"/>
      <c r="H67" s="20" t="n"/>
      <c r="I67" s="20" t="n"/>
      <c r="J67" s="20" t="n"/>
      <c r="K67" s="23" t="str">
        <f>IF(COUNTA($A67:$D67)=0,"",IF(AND($F67="Confirmed",OR($E67="",$E67=Summary!$B$6),ISNUMBER($D67)),$D67,0))</f>
        <v/>
      </c>
      <c r="L67" s="23" t="str">
        <f>IF(COUNTA($A67:$D67)=0,"",IF(AND($F67="Reported",OR($E67="",$E67=Summary!$B$6),ISNUMBER($D67)),$D67,0))</f>
        <v/>
      </c>
      <c r="M67" s="24" t="str">
        <f>IF(COUNTA($A67:$D67)=0,"",IF($B67="","no",IF(COUNTIF(Charges!$A$5:$A$124,$B67)&gt;0,"yes","no")))</f>
        <v/>
      </c>
      <c r="N67" s="25" t="str">
        <f>IF(AND($F67="Confirmed",$M67="yes",ISNUMBER($C67)),IFERROR(IF(ISNUMBER(INDEX(Charges!$E$5:$E$124,MATCH($B67,Charges!$A$5:$A$124,0))),$C67-INDEX(Charges!$E$5:$E$124,MATCH($B67,Charges!$A$5:$A$124,0)),""),""),"")</f>
        <v/>
      </c>
      <c r="O67" s="24" t="str">
        <f>IF(COUNTA($A67:$D67)=0,"",IF($A67="","Add a payment ID",IF(COUNTIF($A$5:$A$404,$A67)&gt;1,"Duplicate payment ID",IF(AND($F67&lt;&gt;"Reported",$F67&lt;&gt;"Confirmed",$F67&lt;&gt;"Voided"),"Choose a confirmation state",IF($B67="","Add the charge ID this payment applies to",IF($M67="no","Charge ID not found on the Charges sheet",IF(NOT(ISNUMBER($D67)),"Enter the amount",IF(NOT(ISNUMBER($C67)),"Enter the date as YYYY-MM-DD",IF(AND($E67&lt;&gt;"",$E67&lt;&gt;Summary!$B$6),"Currency differs from the ledger: not counted",IF(AND($F67="Voided",$J67=""),"Add the reason for voiding in Note",IF(AND($F67&lt;&gt;"Voided",$G67&lt;&gt;"",COUNTIFS($B$5:$B$404,$B67,$G$5:$G$404,$G67,$D$5:$D$404,$D67,$F$5:$F$404,"&lt;&gt;Voided")&gt;1),"Possible duplicate: same charge, reference and amount","")))))))))))</f>
        <v/>
      </c>
    </row>
    <row r="68">
      <c r="A68" s="20" t="n"/>
      <c r="B68" s="20" t="n"/>
      <c r="C68" s="21" t="n"/>
      <c r="D68" s="22" t="n"/>
      <c r="E68" s="20" t="n"/>
      <c r="F68" s="20" t="n"/>
      <c r="G68" s="20" t="n"/>
      <c r="H68" s="20" t="n"/>
      <c r="I68" s="20" t="n"/>
      <c r="J68" s="20" t="n"/>
      <c r="K68" s="23" t="str">
        <f>IF(COUNTA($A68:$D68)=0,"",IF(AND($F68="Confirmed",OR($E68="",$E68=Summary!$B$6),ISNUMBER($D68)),$D68,0))</f>
        <v/>
      </c>
      <c r="L68" s="23" t="str">
        <f>IF(COUNTA($A68:$D68)=0,"",IF(AND($F68="Reported",OR($E68="",$E68=Summary!$B$6),ISNUMBER($D68)),$D68,0))</f>
        <v/>
      </c>
      <c r="M68" s="24" t="str">
        <f>IF(COUNTA($A68:$D68)=0,"",IF($B68="","no",IF(COUNTIF(Charges!$A$5:$A$124,$B68)&gt;0,"yes","no")))</f>
        <v/>
      </c>
      <c r="N68" s="25" t="str">
        <f>IF(AND($F68="Confirmed",$M68="yes",ISNUMBER($C68)),IFERROR(IF(ISNUMBER(INDEX(Charges!$E$5:$E$124,MATCH($B68,Charges!$A$5:$A$124,0))),$C68-INDEX(Charges!$E$5:$E$124,MATCH($B68,Charges!$A$5:$A$124,0)),""),""),"")</f>
        <v/>
      </c>
      <c r="O68" s="24" t="str">
        <f>IF(COUNTA($A68:$D68)=0,"",IF($A68="","Add a payment ID",IF(COUNTIF($A$5:$A$404,$A68)&gt;1,"Duplicate payment ID",IF(AND($F68&lt;&gt;"Reported",$F68&lt;&gt;"Confirmed",$F68&lt;&gt;"Voided"),"Choose a confirmation state",IF($B68="","Add the charge ID this payment applies to",IF($M68="no","Charge ID not found on the Charges sheet",IF(NOT(ISNUMBER($D68)),"Enter the amount",IF(NOT(ISNUMBER($C68)),"Enter the date as YYYY-MM-DD",IF(AND($E68&lt;&gt;"",$E68&lt;&gt;Summary!$B$6),"Currency differs from the ledger: not counted",IF(AND($F68="Voided",$J68=""),"Add the reason for voiding in Note",IF(AND($F68&lt;&gt;"Voided",$G68&lt;&gt;"",COUNTIFS($B$5:$B$404,$B68,$G$5:$G$404,$G68,$D$5:$D$404,$D68,$F$5:$F$404,"&lt;&gt;Voided")&gt;1),"Possible duplicate: same charge, reference and amount","")))))))))))</f>
        <v/>
      </c>
    </row>
    <row r="69">
      <c r="A69" s="20" t="n"/>
      <c r="B69" s="20" t="n"/>
      <c r="C69" s="21" t="n"/>
      <c r="D69" s="22" t="n"/>
      <c r="E69" s="20" t="n"/>
      <c r="F69" s="20" t="n"/>
      <c r="G69" s="20" t="n"/>
      <c r="H69" s="20" t="n"/>
      <c r="I69" s="20" t="n"/>
      <c r="J69" s="20" t="n"/>
      <c r="K69" s="23" t="str">
        <f>IF(COUNTA($A69:$D69)=0,"",IF(AND($F69="Confirmed",OR($E69="",$E69=Summary!$B$6),ISNUMBER($D69)),$D69,0))</f>
        <v/>
      </c>
      <c r="L69" s="23" t="str">
        <f>IF(COUNTA($A69:$D69)=0,"",IF(AND($F69="Reported",OR($E69="",$E69=Summary!$B$6),ISNUMBER($D69)),$D69,0))</f>
        <v/>
      </c>
      <c r="M69" s="24" t="str">
        <f>IF(COUNTA($A69:$D69)=0,"",IF($B69="","no",IF(COUNTIF(Charges!$A$5:$A$124,$B69)&gt;0,"yes","no")))</f>
        <v/>
      </c>
      <c r="N69" s="25" t="str">
        <f>IF(AND($F69="Confirmed",$M69="yes",ISNUMBER($C69)),IFERROR(IF(ISNUMBER(INDEX(Charges!$E$5:$E$124,MATCH($B69,Charges!$A$5:$A$124,0))),$C69-INDEX(Charges!$E$5:$E$124,MATCH($B69,Charges!$A$5:$A$124,0)),""),""),"")</f>
        <v/>
      </c>
      <c r="O69" s="24" t="str">
        <f>IF(COUNTA($A69:$D69)=0,"",IF($A69="","Add a payment ID",IF(COUNTIF($A$5:$A$404,$A69)&gt;1,"Duplicate payment ID",IF(AND($F69&lt;&gt;"Reported",$F69&lt;&gt;"Confirmed",$F69&lt;&gt;"Voided"),"Choose a confirmation state",IF($B69="","Add the charge ID this payment applies to",IF($M69="no","Charge ID not found on the Charges sheet",IF(NOT(ISNUMBER($D69)),"Enter the amount",IF(NOT(ISNUMBER($C69)),"Enter the date as YYYY-MM-DD",IF(AND($E69&lt;&gt;"",$E69&lt;&gt;Summary!$B$6),"Currency differs from the ledger: not counted",IF(AND($F69="Voided",$J69=""),"Add the reason for voiding in Note",IF(AND($F69&lt;&gt;"Voided",$G69&lt;&gt;"",COUNTIFS($B$5:$B$404,$B69,$G$5:$G$404,$G69,$D$5:$D$404,$D69,$F$5:$F$404,"&lt;&gt;Voided")&gt;1),"Possible duplicate: same charge, reference and amount","")))))))))))</f>
        <v/>
      </c>
    </row>
    <row r="70">
      <c r="A70" s="20" t="n"/>
      <c r="B70" s="20" t="n"/>
      <c r="C70" s="21" t="n"/>
      <c r="D70" s="22" t="n"/>
      <c r="E70" s="20" t="n"/>
      <c r="F70" s="20" t="n"/>
      <c r="G70" s="20" t="n"/>
      <c r="H70" s="20" t="n"/>
      <c r="I70" s="20" t="n"/>
      <c r="J70" s="20" t="n"/>
      <c r="K70" s="23" t="str">
        <f>IF(COUNTA($A70:$D70)=0,"",IF(AND($F70="Confirmed",OR($E70="",$E70=Summary!$B$6),ISNUMBER($D70)),$D70,0))</f>
        <v/>
      </c>
      <c r="L70" s="23" t="str">
        <f>IF(COUNTA($A70:$D70)=0,"",IF(AND($F70="Reported",OR($E70="",$E70=Summary!$B$6),ISNUMBER($D70)),$D70,0))</f>
        <v/>
      </c>
      <c r="M70" s="24" t="str">
        <f>IF(COUNTA($A70:$D70)=0,"",IF($B70="","no",IF(COUNTIF(Charges!$A$5:$A$124,$B70)&gt;0,"yes","no")))</f>
        <v/>
      </c>
      <c r="N70" s="25" t="str">
        <f>IF(AND($F70="Confirmed",$M70="yes",ISNUMBER($C70)),IFERROR(IF(ISNUMBER(INDEX(Charges!$E$5:$E$124,MATCH($B70,Charges!$A$5:$A$124,0))),$C70-INDEX(Charges!$E$5:$E$124,MATCH($B70,Charges!$A$5:$A$124,0)),""),""),"")</f>
        <v/>
      </c>
      <c r="O70" s="24" t="str">
        <f>IF(COUNTA($A70:$D70)=0,"",IF($A70="","Add a payment ID",IF(COUNTIF($A$5:$A$404,$A70)&gt;1,"Duplicate payment ID",IF(AND($F70&lt;&gt;"Reported",$F70&lt;&gt;"Confirmed",$F70&lt;&gt;"Voided"),"Choose a confirmation state",IF($B70="","Add the charge ID this payment applies to",IF($M70="no","Charge ID not found on the Charges sheet",IF(NOT(ISNUMBER($D70)),"Enter the amount",IF(NOT(ISNUMBER($C70)),"Enter the date as YYYY-MM-DD",IF(AND($E70&lt;&gt;"",$E70&lt;&gt;Summary!$B$6),"Currency differs from the ledger: not counted",IF(AND($F70="Voided",$J70=""),"Add the reason for voiding in Note",IF(AND($F70&lt;&gt;"Voided",$G70&lt;&gt;"",COUNTIFS($B$5:$B$404,$B70,$G$5:$G$404,$G70,$D$5:$D$404,$D70,$F$5:$F$404,"&lt;&gt;Voided")&gt;1),"Possible duplicate: same charge, reference and amount","")))))))))))</f>
        <v/>
      </c>
    </row>
    <row r="71">
      <c r="A71" s="20" t="n"/>
      <c r="B71" s="20" t="n"/>
      <c r="C71" s="21" t="n"/>
      <c r="D71" s="22" t="n"/>
      <c r="E71" s="20" t="n"/>
      <c r="F71" s="20" t="n"/>
      <c r="G71" s="20" t="n"/>
      <c r="H71" s="20" t="n"/>
      <c r="I71" s="20" t="n"/>
      <c r="J71" s="20" t="n"/>
      <c r="K71" s="23" t="str">
        <f>IF(COUNTA($A71:$D71)=0,"",IF(AND($F71="Confirmed",OR($E71="",$E71=Summary!$B$6),ISNUMBER($D71)),$D71,0))</f>
        <v/>
      </c>
      <c r="L71" s="23" t="str">
        <f>IF(COUNTA($A71:$D71)=0,"",IF(AND($F71="Reported",OR($E71="",$E71=Summary!$B$6),ISNUMBER($D71)),$D71,0))</f>
        <v/>
      </c>
      <c r="M71" s="24" t="str">
        <f>IF(COUNTA($A71:$D71)=0,"",IF($B71="","no",IF(COUNTIF(Charges!$A$5:$A$124,$B71)&gt;0,"yes","no")))</f>
        <v/>
      </c>
      <c r="N71" s="25" t="str">
        <f>IF(AND($F71="Confirmed",$M71="yes",ISNUMBER($C71)),IFERROR(IF(ISNUMBER(INDEX(Charges!$E$5:$E$124,MATCH($B71,Charges!$A$5:$A$124,0))),$C71-INDEX(Charges!$E$5:$E$124,MATCH($B71,Charges!$A$5:$A$124,0)),""),""),"")</f>
        <v/>
      </c>
      <c r="O71" s="24" t="str">
        <f>IF(COUNTA($A71:$D71)=0,"",IF($A71="","Add a payment ID",IF(COUNTIF($A$5:$A$404,$A71)&gt;1,"Duplicate payment ID",IF(AND($F71&lt;&gt;"Reported",$F71&lt;&gt;"Confirmed",$F71&lt;&gt;"Voided"),"Choose a confirmation state",IF($B71="","Add the charge ID this payment applies to",IF($M71="no","Charge ID not found on the Charges sheet",IF(NOT(ISNUMBER($D71)),"Enter the amount",IF(NOT(ISNUMBER($C71)),"Enter the date as YYYY-MM-DD",IF(AND($E71&lt;&gt;"",$E71&lt;&gt;Summary!$B$6),"Currency differs from the ledger: not counted",IF(AND($F71="Voided",$J71=""),"Add the reason for voiding in Note",IF(AND($F71&lt;&gt;"Voided",$G71&lt;&gt;"",COUNTIFS($B$5:$B$404,$B71,$G$5:$G$404,$G71,$D$5:$D$404,$D71,$F$5:$F$404,"&lt;&gt;Voided")&gt;1),"Possible duplicate: same charge, reference and amount","")))))))))))</f>
        <v/>
      </c>
    </row>
    <row r="72">
      <c r="A72" s="20" t="n"/>
      <c r="B72" s="20" t="n"/>
      <c r="C72" s="21" t="n"/>
      <c r="D72" s="22" t="n"/>
      <c r="E72" s="20" t="n"/>
      <c r="F72" s="20" t="n"/>
      <c r="G72" s="20" t="n"/>
      <c r="H72" s="20" t="n"/>
      <c r="I72" s="20" t="n"/>
      <c r="J72" s="20" t="n"/>
      <c r="K72" s="23" t="str">
        <f>IF(COUNTA($A72:$D72)=0,"",IF(AND($F72="Confirmed",OR($E72="",$E72=Summary!$B$6),ISNUMBER($D72)),$D72,0))</f>
        <v/>
      </c>
      <c r="L72" s="23" t="str">
        <f>IF(COUNTA($A72:$D72)=0,"",IF(AND($F72="Reported",OR($E72="",$E72=Summary!$B$6),ISNUMBER($D72)),$D72,0))</f>
        <v/>
      </c>
      <c r="M72" s="24" t="str">
        <f>IF(COUNTA($A72:$D72)=0,"",IF($B72="","no",IF(COUNTIF(Charges!$A$5:$A$124,$B72)&gt;0,"yes","no")))</f>
        <v/>
      </c>
      <c r="N72" s="25" t="str">
        <f>IF(AND($F72="Confirmed",$M72="yes",ISNUMBER($C72)),IFERROR(IF(ISNUMBER(INDEX(Charges!$E$5:$E$124,MATCH($B72,Charges!$A$5:$A$124,0))),$C72-INDEX(Charges!$E$5:$E$124,MATCH($B72,Charges!$A$5:$A$124,0)),""),""),"")</f>
        <v/>
      </c>
      <c r="O72" s="24" t="str">
        <f>IF(COUNTA($A72:$D72)=0,"",IF($A72="","Add a payment ID",IF(COUNTIF($A$5:$A$404,$A72)&gt;1,"Duplicate payment ID",IF(AND($F72&lt;&gt;"Reported",$F72&lt;&gt;"Confirmed",$F72&lt;&gt;"Voided"),"Choose a confirmation state",IF($B72="","Add the charge ID this payment applies to",IF($M72="no","Charge ID not found on the Charges sheet",IF(NOT(ISNUMBER($D72)),"Enter the amount",IF(NOT(ISNUMBER($C72)),"Enter the date as YYYY-MM-DD",IF(AND($E72&lt;&gt;"",$E72&lt;&gt;Summary!$B$6),"Currency differs from the ledger: not counted",IF(AND($F72="Voided",$J72=""),"Add the reason for voiding in Note",IF(AND($F72&lt;&gt;"Voided",$G72&lt;&gt;"",COUNTIFS($B$5:$B$404,$B72,$G$5:$G$404,$G72,$D$5:$D$404,$D72,$F$5:$F$404,"&lt;&gt;Voided")&gt;1),"Possible duplicate: same charge, reference and amount","")))))))))))</f>
        <v/>
      </c>
    </row>
    <row r="73">
      <c r="A73" s="20" t="n"/>
      <c r="B73" s="20" t="n"/>
      <c r="C73" s="21" t="n"/>
      <c r="D73" s="22" t="n"/>
      <c r="E73" s="20" t="n"/>
      <c r="F73" s="20" t="n"/>
      <c r="G73" s="20" t="n"/>
      <c r="H73" s="20" t="n"/>
      <c r="I73" s="20" t="n"/>
      <c r="J73" s="20" t="n"/>
      <c r="K73" s="23" t="str">
        <f>IF(COUNTA($A73:$D73)=0,"",IF(AND($F73="Confirmed",OR($E73="",$E73=Summary!$B$6),ISNUMBER($D73)),$D73,0))</f>
        <v/>
      </c>
      <c r="L73" s="23" t="str">
        <f>IF(COUNTA($A73:$D73)=0,"",IF(AND($F73="Reported",OR($E73="",$E73=Summary!$B$6),ISNUMBER($D73)),$D73,0))</f>
        <v/>
      </c>
      <c r="M73" s="24" t="str">
        <f>IF(COUNTA($A73:$D73)=0,"",IF($B73="","no",IF(COUNTIF(Charges!$A$5:$A$124,$B73)&gt;0,"yes","no")))</f>
        <v/>
      </c>
      <c r="N73" s="25" t="str">
        <f>IF(AND($F73="Confirmed",$M73="yes",ISNUMBER($C73)),IFERROR(IF(ISNUMBER(INDEX(Charges!$E$5:$E$124,MATCH($B73,Charges!$A$5:$A$124,0))),$C73-INDEX(Charges!$E$5:$E$124,MATCH($B73,Charges!$A$5:$A$124,0)),""),""),"")</f>
        <v/>
      </c>
      <c r="O73" s="24" t="str">
        <f>IF(COUNTA($A73:$D73)=0,"",IF($A73="","Add a payment ID",IF(COUNTIF($A$5:$A$404,$A73)&gt;1,"Duplicate payment ID",IF(AND($F73&lt;&gt;"Reported",$F73&lt;&gt;"Confirmed",$F73&lt;&gt;"Voided"),"Choose a confirmation state",IF($B73="","Add the charge ID this payment applies to",IF($M73="no","Charge ID not found on the Charges sheet",IF(NOT(ISNUMBER($D73)),"Enter the amount",IF(NOT(ISNUMBER($C73)),"Enter the date as YYYY-MM-DD",IF(AND($E73&lt;&gt;"",$E73&lt;&gt;Summary!$B$6),"Currency differs from the ledger: not counted",IF(AND($F73="Voided",$J73=""),"Add the reason for voiding in Note",IF(AND($F73&lt;&gt;"Voided",$G73&lt;&gt;"",COUNTIFS($B$5:$B$404,$B73,$G$5:$G$404,$G73,$D$5:$D$404,$D73,$F$5:$F$404,"&lt;&gt;Voided")&gt;1),"Possible duplicate: same charge, reference and amount","")))))))))))</f>
        <v/>
      </c>
    </row>
    <row r="74">
      <c r="A74" s="20" t="n"/>
      <c r="B74" s="20" t="n"/>
      <c r="C74" s="21" t="n"/>
      <c r="D74" s="22" t="n"/>
      <c r="E74" s="20" t="n"/>
      <c r="F74" s="20" t="n"/>
      <c r="G74" s="20" t="n"/>
      <c r="H74" s="20" t="n"/>
      <c r="I74" s="20" t="n"/>
      <c r="J74" s="20" t="n"/>
      <c r="K74" s="23" t="str">
        <f>IF(COUNTA($A74:$D74)=0,"",IF(AND($F74="Confirmed",OR($E74="",$E74=Summary!$B$6),ISNUMBER($D74)),$D74,0))</f>
        <v/>
      </c>
      <c r="L74" s="23" t="str">
        <f>IF(COUNTA($A74:$D74)=0,"",IF(AND($F74="Reported",OR($E74="",$E74=Summary!$B$6),ISNUMBER($D74)),$D74,0))</f>
        <v/>
      </c>
      <c r="M74" s="24" t="str">
        <f>IF(COUNTA($A74:$D74)=0,"",IF($B74="","no",IF(COUNTIF(Charges!$A$5:$A$124,$B74)&gt;0,"yes","no")))</f>
        <v/>
      </c>
      <c r="N74" s="25" t="str">
        <f>IF(AND($F74="Confirmed",$M74="yes",ISNUMBER($C74)),IFERROR(IF(ISNUMBER(INDEX(Charges!$E$5:$E$124,MATCH($B74,Charges!$A$5:$A$124,0))),$C74-INDEX(Charges!$E$5:$E$124,MATCH($B74,Charges!$A$5:$A$124,0)),""),""),"")</f>
        <v/>
      </c>
      <c r="O74" s="24" t="str">
        <f>IF(COUNTA($A74:$D74)=0,"",IF($A74="","Add a payment ID",IF(COUNTIF($A$5:$A$404,$A74)&gt;1,"Duplicate payment ID",IF(AND($F74&lt;&gt;"Reported",$F74&lt;&gt;"Confirmed",$F74&lt;&gt;"Voided"),"Choose a confirmation state",IF($B74="","Add the charge ID this payment applies to",IF($M74="no","Charge ID not found on the Charges sheet",IF(NOT(ISNUMBER($D74)),"Enter the amount",IF(NOT(ISNUMBER($C74)),"Enter the date as YYYY-MM-DD",IF(AND($E74&lt;&gt;"",$E74&lt;&gt;Summary!$B$6),"Currency differs from the ledger: not counted",IF(AND($F74="Voided",$J74=""),"Add the reason for voiding in Note",IF(AND($F74&lt;&gt;"Voided",$G74&lt;&gt;"",COUNTIFS($B$5:$B$404,$B74,$G$5:$G$404,$G74,$D$5:$D$404,$D74,$F$5:$F$404,"&lt;&gt;Voided")&gt;1),"Possible duplicate: same charge, reference and amount","")))))))))))</f>
        <v/>
      </c>
    </row>
    <row r="75">
      <c r="A75" s="20" t="n"/>
      <c r="B75" s="20" t="n"/>
      <c r="C75" s="21" t="n"/>
      <c r="D75" s="22" t="n"/>
      <c r="E75" s="20" t="n"/>
      <c r="F75" s="20" t="n"/>
      <c r="G75" s="20" t="n"/>
      <c r="H75" s="20" t="n"/>
      <c r="I75" s="20" t="n"/>
      <c r="J75" s="20" t="n"/>
      <c r="K75" s="23" t="str">
        <f>IF(COUNTA($A75:$D75)=0,"",IF(AND($F75="Confirmed",OR($E75="",$E75=Summary!$B$6),ISNUMBER($D75)),$D75,0))</f>
        <v/>
      </c>
      <c r="L75" s="23" t="str">
        <f>IF(COUNTA($A75:$D75)=0,"",IF(AND($F75="Reported",OR($E75="",$E75=Summary!$B$6),ISNUMBER($D75)),$D75,0))</f>
        <v/>
      </c>
      <c r="M75" s="24" t="str">
        <f>IF(COUNTA($A75:$D75)=0,"",IF($B75="","no",IF(COUNTIF(Charges!$A$5:$A$124,$B75)&gt;0,"yes","no")))</f>
        <v/>
      </c>
      <c r="N75" s="25" t="str">
        <f>IF(AND($F75="Confirmed",$M75="yes",ISNUMBER($C75)),IFERROR(IF(ISNUMBER(INDEX(Charges!$E$5:$E$124,MATCH($B75,Charges!$A$5:$A$124,0))),$C75-INDEX(Charges!$E$5:$E$124,MATCH($B75,Charges!$A$5:$A$124,0)),""),""),"")</f>
        <v/>
      </c>
      <c r="O75" s="24" t="str">
        <f>IF(COUNTA($A75:$D75)=0,"",IF($A75="","Add a payment ID",IF(COUNTIF($A$5:$A$404,$A75)&gt;1,"Duplicate payment ID",IF(AND($F75&lt;&gt;"Reported",$F75&lt;&gt;"Confirmed",$F75&lt;&gt;"Voided"),"Choose a confirmation state",IF($B75="","Add the charge ID this payment applies to",IF($M75="no","Charge ID not found on the Charges sheet",IF(NOT(ISNUMBER($D75)),"Enter the amount",IF(NOT(ISNUMBER($C75)),"Enter the date as YYYY-MM-DD",IF(AND($E75&lt;&gt;"",$E75&lt;&gt;Summary!$B$6),"Currency differs from the ledger: not counted",IF(AND($F75="Voided",$J75=""),"Add the reason for voiding in Note",IF(AND($F75&lt;&gt;"Voided",$G75&lt;&gt;"",COUNTIFS($B$5:$B$404,$B75,$G$5:$G$404,$G75,$D$5:$D$404,$D75,$F$5:$F$404,"&lt;&gt;Voided")&gt;1),"Possible duplicate: same charge, reference and amount","")))))))))))</f>
        <v/>
      </c>
    </row>
    <row r="76">
      <c r="A76" s="20" t="n"/>
      <c r="B76" s="20" t="n"/>
      <c r="C76" s="21" t="n"/>
      <c r="D76" s="22" t="n"/>
      <c r="E76" s="20" t="n"/>
      <c r="F76" s="20" t="n"/>
      <c r="G76" s="20" t="n"/>
      <c r="H76" s="20" t="n"/>
      <c r="I76" s="20" t="n"/>
      <c r="J76" s="20" t="n"/>
      <c r="K76" s="23" t="str">
        <f>IF(COUNTA($A76:$D76)=0,"",IF(AND($F76="Confirmed",OR($E76="",$E76=Summary!$B$6),ISNUMBER($D76)),$D76,0))</f>
        <v/>
      </c>
      <c r="L76" s="23" t="str">
        <f>IF(COUNTA($A76:$D76)=0,"",IF(AND($F76="Reported",OR($E76="",$E76=Summary!$B$6),ISNUMBER($D76)),$D76,0))</f>
        <v/>
      </c>
      <c r="M76" s="24" t="str">
        <f>IF(COUNTA($A76:$D76)=0,"",IF($B76="","no",IF(COUNTIF(Charges!$A$5:$A$124,$B76)&gt;0,"yes","no")))</f>
        <v/>
      </c>
      <c r="N76" s="25" t="str">
        <f>IF(AND($F76="Confirmed",$M76="yes",ISNUMBER($C76)),IFERROR(IF(ISNUMBER(INDEX(Charges!$E$5:$E$124,MATCH($B76,Charges!$A$5:$A$124,0))),$C76-INDEX(Charges!$E$5:$E$124,MATCH($B76,Charges!$A$5:$A$124,0)),""),""),"")</f>
        <v/>
      </c>
      <c r="O76" s="24" t="str">
        <f>IF(COUNTA($A76:$D76)=0,"",IF($A76="","Add a payment ID",IF(COUNTIF($A$5:$A$404,$A76)&gt;1,"Duplicate payment ID",IF(AND($F76&lt;&gt;"Reported",$F76&lt;&gt;"Confirmed",$F76&lt;&gt;"Voided"),"Choose a confirmation state",IF($B76="","Add the charge ID this payment applies to",IF($M76="no","Charge ID not found on the Charges sheet",IF(NOT(ISNUMBER($D76)),"Enter the amount",IF(NOT(ISNUMBER($C76)),"Enter the date as YYYY-MM-DD",IF(AND($E76&lt;&gt;"",$E76&lt;&gt;Summary!$B$6),"Currency differs from the ledger: not counted",IF(AND($F76="Voided",$J76=""),"Add the reason for voiding in Note",IF(AND($F76&lt;&gt;"Voided",$G76&lt;&gt;"",COUNTIFS($B$5:$B$404,$B76,$G$5:$G$404,$G76,$D$5:$D$404,$D76,$F$5:$F$404,"&lt;&gt;Voided")&gt;1),"Possible duplicate: same charge, reference and amount","")))))))))))</f>
        <v/>
      </c>
    </row>
    <row r="77">
      <c r="A77" s="20" t="n"/>
      <c r="B77" s="20" t="n"/>
      <c r="C77" s="21" t="n"/>
      <c r="D77" s="22" t="n"/>
      <c r="E77" s="20" t="n"/>
      <c r="F77" s="20" t="n"/>
      <c r="G77" s="20" t="n"/>
      <c r="H77" s="20" t="n"/>
      <c r="I77" s="20" t="n"/>
      <c r="J77" s="20" t="n"/>
      <c r="K77" s="23" t="str">
        <f>IF(COUNTA($A77:$D77)=0,"",IF(AND($F77="Confirmed",OR($E77="",$E77=Summary!$B$6),ISNUMBER($D77)),$D77,0))</f>
        <v/>
      </c>
      <c r="L77" s="23" t="str">
        <f>IF(COUNTA($A77:$D77)=0,"",IF(AND($F77="Reported",OR($E77="",$E77=Summary!$B$6),ISNUMBER($D77)),$D77,0))</f>
        <v/>
      </c>
      <c r="M77" s="24" t="str">
        <f>IF(COUNTA($A77:$D77)=0,"",IF($B77="","no",IF(COUNTIF(Charges!$A$5:$A$124,$B77)&gt;0,"yes","no")))</f>
        <v/>
      </c>
      <c r="N77" s="25" t="str">
        <f>IF(AND($F77="Confirmed",$M77="yes",ISNUMBER($C77)),IFERROR(IF(ISNUMBER(INDEX(Charges!$E$5:$E$124,MATCH($B77,Charges!$A$5:$A$124,0))),$C77-INDEX(Charges!$E$5:$E$124,MATCH($B77,Charges!$A$5:$A$124,0)),""),""),"")</f>
        <v/>
      </c>
      <c r="O77" s="24" t="str">
        <f>IF(COUNTA($A77:$D77)=0,"",IF($A77="","Add a payment ID",IF(COUNTIF($A$5:$A$404,$A77)&gt;1,"Duplicate payment ID",IF(AND($F77&lt;&gt;"Reported",$F77&lt;&gt;"Confirmed",$F77&lt;&gt;"Voided"),"Choose a confirmation state",IF($B77="","Add the charge ID this payment applies to",IF($M77="no","Charge ID not found on the Charges sheet",IF(NOT(ISNUMBER($D77)),"Enter the amount",IF(NOT(ISNUMBER($C77)),"Enter the date as YYYY-MM-DD",IF(AND($E77&lt;&gt;"",$E77&lt;&gt;Summary!$B$6),"Currency differs from the ledger: not counted",IF(AND($F77="Voided",$J77=""),"Add the reason for voiding in Note",IF(AND($F77&lt;&gt;"Voided",$G77&lt;&gt;"",COUNTIFS($B$5:$B$404,$B77,$G$5:$G$404,$G77,$D$5:$D$404,$D77,$F$5:$F$404,"&lt;&gt;Voided")&gt;1),"Possible duplicate: same charge, reference and amount","")))))))))))</f>
        <v/>
      </c>
    </row>
    <row r="78">
      <c r="A78" s="20" t="n"/>
      <c r="B78" s="20" t="n"/>
      <c r="C78" s="21" t="n"/>
      <c r="D78" s="22" t="n"/>
      <c r="E78" s="20" t="n"/>
      <c r="F78" s="20" t="n"/>
      <c r="G78" s="20" t="n"/>
      <c r="H78" s="20" t="n"/>
      <c r="I78" s="20" t="n"/>
      <c r="J78" s="20" t="n"/>
      <c r="K78" s="23" t="str">
        <f>IF(COUNTA($A78:$D78)=0,"",IF(AND($F78="Confirmed",OR($E78="",$E78=Summary!$B$6),ISNUMBER($D78)),$D78,0))</f>
        <v/>
      </c>
      <c r="L78" s="23" t="str">
        <f>IF(COUNTA($A78:$D78)=0,"",IF(AND($F78="Reported",OR($E78="",$E78=Summary!$B$6),ISNUMBER($D78)),$D78,0))</f>
        <v/>
      </c>
      <c r="M78" s="24" t="str">
        <f>IF(COUNTA($A78:$D78)=0,"",IF($B78="","no",IF(COUNTIF(Charges!$A$5:$A$124,$B78)&gt;0,"yes","no")))</f>
        <v/>
      </c>
      <c r="N78" s="25" t="str">
        <f>IF(AND($F78="Confirmed",$M78="yes",ISNUMBER($C78)),IFERROR(IF(ISNUMBER(INDEX(Charges!$E$5:$E$124,MATCH($B78,Charges!$A$5:$A$124,0))),$C78-INDEX(Charges!$E$5:$E$124,MATCH($B78,Charges!$A$5:$A$124,0)),""),""),"")</f>
        <v/>
      </c>
      <c r="O78" s="24" t="str">
        <f>IF(COUNTA($A78:$D78)=0,"",IF($A78="","Add a payment ID",IF(COUNTIF($A$5:$A$404,$A78)&gt;1,"Duplicate payment ID",IF(AND($F78&lt;&gt;"Reported",$F78&lt;&gt;"Confirmed",$F78&lt;&gt;"Voided"),"Choose a confirmation state",IF($B78="","Add the charge ID this payment applies to",IF($M78="no","Charge ID not found on the Charges sheet",IF(NOT(ISNUMBER($D78)),"Enter the amount",IF(NOT(ISNUMBER($C78)),"Enter the date as YYYY-MM-DD",IF(AND($E78&lt;&gt;"",$E78&lt;&gt;Summary!$B$6),"Currency differs from the ledger: not counted",IF(AND($F78="Voided",$J78=""),"Add the reason for voiding in Note",IF(AND($F78&lt;&gt;"Voided",$G78&lt;&gt;"",COUNTIFS($B$5:$B$404,$B78,$G$5:$G$404,$G78,$D$5:$D$404,$D78,$F$5:$F$404,"&lt;&gt;Voided")&gt;1),"Possible duplicate: same charge, reference and amount","")))))))))))</f>
        <v/>
      </c>
    </row>
    <row r="79">
      <c r="A79" s="20" t="n"/>
      <c r="B79" s="20" t="n"/>
      <c r="C79" s="21" t="n"/>
      <c r="D79" s="22" t="n"/>
      <c r="E79" s="20" t="n"/>
      <c r="F79" s="20" t="n"/>
      <c r="G79" s="20" t="n"/>
      <c r="H79" s="20" t="n"/>
      <c r="I79" s="20" t="n"/>
      <c r="J79" s="20" t="n"/>
      <c r="K79" s="23" t="str">
        <f>IF(COUNTA($A79:$D79)=0,"",IF(AND($F79="Confirmed",OR($E79="",$E79=Summary!$B$6),ISNUMBER($D79)),$D79,0))</f>
        <v/>
      </c>
      <c r="L79" s="23" t="str">
        <f>IF(COUNTA($A79:$D79)=0,"",IF(AND($F79="Reported",OR($E79="",$E79=Summary!$B$6),ISNUMBER($D79)),$D79,0))</f>
        <v/>
      </c>
      <c r="M79" s="24" t="str">
        <f>IF(COUNTA($A79:$D79)=0,"",IF($B79="","no",IF(COUNTIF(Charges!$A$5:$A$124,$B79)&gt;0,"yes","no")))</f>
        <v/>
      </c>
      <c r="N79" s="25" t="str">
        <f>IF(AND($F79="Confirmed",$M79="yes",ISNUMBER($C79)),IFERROR(IF(ISNUMBER(INDEX(Charges!$E$5:$E$124,MATCH($B79,Charges!$A$5:$A$124,0))),$C79-INDEX(Charges!$E$5:$E$124,MATCH($B79,Charges!$A$5:$A$124,0)),""),""),"")</f>
        <v/>
      </c>
      <c r="O79" s="24" t="str">
        <f>IF(COUNTA($A79:$D79)=0,"",IF($A79="","Add a payment ID",IF(COUNTIF($A$5:$A$404,$A79)&gt;1,"Duplicate payment ID",IF(AND($F79&lt;&gt;"Reported",$F79&lt;&gt;"Confirmed",$F79&lt;&gt;"Voided"),"Choose a confirmation state",IF($B79="","Add the charge ID this payment applies to",IF($M79="no","Charge ID not found on the Charges sheet",IF(NOT(ISNUMBER($D79)),"Enter the amount",IF(NOT(ISNUMBER($C79)),"Enter the date as YYYY-MM-DD",IF(AND($E79&lt;&gt;"",$E79&lt;&gt;Summary!$B$6),"Currency differs from the ledger: not counted",IF(AND($F79="Voided",$J79=""),"Add the reason for voiding in Note",IF(AND($F79&lt;&gt;"Voided",$G79&lt;&gt;"",COUNTIFS($B$5:$B$404,$B79,$G$5:$G$404,$G79,$D$5:$D$404,$D79,$F$5:$F$404,"&lt;&gt;Voided")&gt;1),"Possible duplicate: same charge, reference and amount","")))))))))))</f>
        <v/>
      </c>
    </row>
    <row r="80">
      <c r="A80" s="20" t="n"/>
      <c r="B80" s="20" t="n"/>
      <c r="C80" s="21" t="n"/>
      <c r="D80" s="22" t="n"/>
      <c r="E80" s="20" t="n"/>
      <c r="F80" s="20" t="n"/>
      <c r="G80" s="20" t="n"/>
      <c r="H80" s="20" t="n"/>
      <c r="I80" s="20" t="n"/>
      <c r="J80" s="20" t="n"/>
      <c r="K80" s="23" t="str">
        <f>IF(COUNTA($A80:$D80)=0,"",IF(AND($F80="Confirmed",OR($E80="",$E80=Summary!$B$6),ISNUMBER($D80)),$D80,0))</f>
        <v/>
      </c>
      <c r="L80" s="23" t="str">
        <f>IF(COUNTA($A80:$D80)=0,"",IF(AND($F80="Reported",OR($E80="",$E80=Summary!$B$6),ISNUMBER($D80)),$D80,0))</f>
        <v/>
      </c>
      <c r="M80" s="24" t="str">
        <f>IF(COUNTA($A80:$D80)=0,"",IF($B80="","no",IF(COUNTIF(Charges!$A$5:$A$124,$B80)&gt;0,"yes","no")))</f>
        <v/>
      </c>
      <c r="N80" s="25" t="str">
        <f>IF(AND($F80="Confirmed",$M80="yes",ISNUMBER($C80)),IFERROR(IF(ISNUMBER(INDEX(Charges!$E$5:$E$124,MATCH($B80,Charges!$A$5:$A$124,0))),$C80-INDEX(Charges!$E$5:$E$124,MATCH($B80,Charges!$A$5:$A$124,0)),""),""),"")</f>
        <v/>
      </c>
      <c r="O80" s="24" t="str">
        <f>IF(COUNTA($A80:$D80)=0,"",IF($A80="","Add a payment ID",IF(COUNTIF($A$5:$A$404,$A80)&gt;1,"Duplicate payment ID",IF(AND($F80&lt;&gt;"Reported",$F80&lt;&gt;"Confirmed",$F80&lt;&gt;"Voided"),"Choose a confirmation state",IF($B80="","Add the charge ID this payment applies to",IF($M80="no","Charge ID not found on the Charges sheet",IF(NOT(ISNUMBER($D80)),"Enter the amount",IF(NOT(ISNUMBER($C80)),"Enter the date as YYYY-MM-DD",IF(AND($E80&lt;&gt;"",$E80&lt;&gt;Summary!$B$6),"Currency differs from the ledger: not counted",IF(AND($F80="Voided",$J80=""),"Add the reason for voiding in Note",IF(AND($F80&lt;&gt;"Voided",$G80&lt;&gt;"",COUNTIFS($B$5:$B$404,$B80,$G$5:$G$404,$G80,$D$5:$D$404,$D80,$F$5:$F$404,"&lt;&gt;Voided")&gt;1),"Possible duplicate: same charge, reference and amount","")))))))))))</f>
        <v/>
      </c>
    </row>
    <row r="81">
      <c r="A81" s="20" t="n"/>
      <c r="B81" s="20" t="n"/>
      <c r="C81" s="21" t="n"/>
      <c r="D81" s="22" t="n"/>
      <c r="E81" s="20" t="n"/>
      <c r="F81" s="20" t="n"/>
      <c r="G81" s="20" t="n"/>
      <c r="H81" s="20" t="n"/>
      <c r="I81" s="20" t="n"/>
      <c r="J81" s="20" t="n"/>
      <c r="K81" s="23" t="str">
        <f>IF(COUNTA($A81:$D81)=0,"",IF(AND($F81="Confirmed",OR($E81="",$E81=Summary!$B$6),ISNUMBER($D81)),$D81,0))</f>
        <v/>
      </c>
      <c r="L81" s="23" t="str">
        <f>IF(COUNTA($A81:$D81)=0,"",IF(AND($F81="Reported",OR($E81="",$E81=Summary!$B$6),ISNUMBER($D81)),$D81,0))</f>
        <v/>
      </c>
      <c r="M81" s="24" t="str">
        <f>IF(COUNTA($A81:$D81)=0,"",IF($B81="","no",IF(COUNTIF(Charges!$A$5:$A$124,$B81)&gt;0,"yes","no")))</f>
        <v/>
      </c>
      <c r="N81" s="25" t="str">
        <f>IF(AND($F81="Confirmed",$M81="yes",ISNUMBER($C81)),IFERROR(IF(ISNUMBER(INDEX(Charges!$E$5:$E$124,MATCH($B81,Charges!$A$5:$A$124,0))),$C81-INDEX(Charges!$E$5:$E$124,MATCH($B81,Charges!$A$5:$A$124,0)),""),""),"")</f>
        <v/>
      </c>
      <c r="O81" s="24" t="str">
        <f>IF(COUNTA($A81:$D81)=0,"",IF($A81="","Add a payment ID",IF(COUNTIF($A$5:$A$404,$A81)&gt;1,"Duplicate payment ID",IF(AND($F81&lt;&gt;"Reported",$F81&lt;&gt;"Confirmed",$F81&lt;&gt;"Voided"),"Choose a confirmation state",IF($B81="","Add the charge ID this payment applies to",IF($M81="no","Charge ID not found on the Charges sheet",IF(NOT(ISNUMBER($D81)),"Enter the amount",IF(NOT(ISNUMBER($C81)),"Enter the date as YYYY-MM-DD",IF(AND($E81&lt;&gt;"",$E81&lt;&gt;Summary!$B$6),"Currency differs from the ledger: not counted",IF(AND($F81="Voided",$J81=""),"Add the reason for voiding in Note",IF(AND($F81&lt;&gt;"Voided",$G81&lt;&gt;"",COUNTIFS($B$5:$B$404,$B81,$G$5:$G$404,$G81,$D$5:$D$404,$D81,$F$5:$F$404,"&lt;&gt;Voided")&gt;1),"Possible duplicate: same charge, reference and amount","")))))))))))</f>
        <v/>
      </c>
    </row>
    <row r="82">
      <c r="A82" s="20" t="n"/>
      <c r="B82" s="20" t="n"/>
      <c r="C82" s="21" t="n"/>
      <c r="D82" s="22" t="n"/>
      <c r="E82" s="20" t="n"/>
      <c r="F82" s="20" t="n"/>
      <c r="G82" s="20" t="n"/>
      <c r="H82" s="20" t="n"/>
      <c r="I82" s="20" t="n"/>
      <c r="J82" s="20" t="n"/>
      <c r="K82" s="23" t="str">
        <f>IF(COUNTA($A82:$D82)=0,"",IF(AND($F82="Confirmed",OR($E82="",$E82=Summary!$B$6),ISNUMBER($D82)),$D82,0))</f>
        <v/>
      </c>
      <c r="L82" s="23" t="str">
        <f>IF(COUNTA($A82:$D82)=0,"",IF(AND($F82="Reported",OR($E82="",$E82=Summary!$B$6),ISNUMBER($D82)),$D82,0))</f>
        <v/>
      </c>
      <c r="M82" s="24" t="str">
        <f>IF(COUNTA($A82:$D82)=0,"",IF($B82="","no",IF(COUNTIF(Charges!$A$5:$A$124,$B82)&gt;0,"yes","no")))</f>
        <v/>
      </c>
      <c r="N82" s="25" t="str">
        <f>IF(AND($F82="Confirmed",$M82="yes",ISNUMBER($C82)),IFERROR(IF(ISNUMBER(INDEX(Charges!$E$5:$E$124,MATCH($B82,Charges!$A$5:$A$124,0))),$C82-INDEX(Charges!$E$5:$E$124,MATCH($B82,Charges!$A$5:$A$124,0)),""),""),"")</f>
        <v/>
      </c>
      <c r="O82" s="24" t="str">
        <f>IF(COUNTA($A82:$D82)=0,"",IF($A82="","Add a payment ID",IF(COUNTIF($A$5:$A$404,$A82)&gt;1,"Duplicate payment ID",IF(AND($F82&lt;&gt;"Reported",$F82&lt;&gt;"Confirmed",$F82&lt;&gt;"Voided"),"Choose a confirmation state",IF($B82="","Add the charge ID this payment applies to",IF($M82="no","Charge ID not found on the Charges sheet",IF(NOT(ISNUMBER($D82)),"Enter the amount",IF(NOT(ISNUMBER($C82)),"Enter the date as YYYY-MM-DD",IF(AND($E82&lt;&gt;"",$E82&lt;&gt;Summary!$B$6),"Currency differs from the ledger: not counted",IF(AND($F82="Voided",$J82=""),"Add the reason for voiding in Note",IF(AND($F82&lt;&gt;"Voided",$G82&lt;&gt;"",COUNTIFS($B$5:$B$404,$B82,$G$5:$G$404,$G82,$D$5:$D$404,$D82,$F$5:$F$404,"&lt;&gt;Voided")&gt;1),"Possible duplicate: same charge, reference and amount","")))))))))))</f>
        <v/>
      </c>
    </row>
    <row r="83">
      <c r="A83" s="20" t="n"/>
      <c r="B83" s="20" t="n"/>
      <c r="C83" s="21" t="n"/>
      <c r="D83" s="22" t="n"/>
      <c r="E83" s="20" t="n"/>
      <c r="F83" s="20" t="n"/>
      <c r="G83" s="20" t="n"/>
      <c r="H83" s="20" t="n"/>
      <c r="I83" s="20" t="n"/>
      <c r="J83" s="20" t="n"/>
      <c r="K83" s="23" t="str">
        <f>IF(COUNTA($A83:$D83)=0,"",IF(AND($F83="Confirmed",OR($E83="",$E83=Summary!$B$6),ISNUMBER($D83)),$D83,0))</f>
        <v/>
      </c>
      <c r="L83" s="23" t="str">
        <f>IF(COUNTA($A83:$D83)=0,"",IF(AND($F83="Reported",OR($E83="",$E83=Summary!$B$6),ISNUMBER($D83)),$D83,0))</f>
        <v/>
      </c>
      <c r="M83" s="24" t="str">
        <f>IF(COUNTA($A83:$D83)=0,"",IF($B83="","no",IF(COUNTIF(Charges!$A$5:$A$124,$B83)&gt;0,"yes","no")))</f>
        <v/>
      </c>
      <c r="N83" s="25" t="str">
        <f>IF(AND($F83="Confirmed",$M83="yes",ISNUMBER($C83)),IFERROR(IF(ISNUMBER(INDEX(Charges!$E$5:$E$124,MATCH($B83,Charges!$A$5:$A$124,0))),$C83-INDEX(Charges!$E$5:$E$124,MATCH($B83,Charges!$A$5:$A$124,0)),""),""),"")</f>
        <v/>
      </c>
      <c r="O83" s="24" t="str">
        <f>IF(COUNTA($A83:$D83)=0,"",IF($A83="","Add a payment ID",IF(COUNTIF($A$5:$A$404,$A83)&gt;1,"Duplicate payment ID",IF(AND($F83&lt;&gt;"Reported",$F83&lt;&gt;"Confirmed",$F83&lt;&gt;"Voided"),"Choose a confirmation state",IF($B83="","Add the charge ID this payment applies to",IF($M83="no","Charge ID not found on the Charges sheet",IF(NOT(ISNUMBER($D83)),"Enter the amount",IF(NOT(ISNUMBER($C83)),"Enter the date as YYYY-MM-DD",IF(AND($E83&lt;&gt;"",$E83&lt;&gt;Summary!$B$6),"Currency differs from the ledger: not counted",IF(AND($F83="Voided",$J83=""),"Add the reason for voiding in Note",IF(AND($F83&lt;&gt;"Voided",$G83&lt;&gt;"",COUNTIFS($B$5:$B$404,$B83,$G$5:$G$404,$G83,$D$5:$D$404,$D83,$F$5:$F$404,"&lt;&gt;Voided")&gt;1),"Possible duplicate: same charge, reference and amount","")))))))))))</f>
        <v/>
      </c>
    </row>
    <row r="84">
      <c r="A84" s="20" t="n"/>
      <c r="B84" s="20" t="n"/>
      <c r="C84" s="21" t="n"/>
      <c r="D84" s="22" t="n"/>
      <c r="E84" s="20" t="n"/>
      <c r="F84" s="20" t="n"/>
      <c r="G84" s="20" t="n"/>
      <c r="H84" s="20" t="n"/>
      <c r="I84" s="20" t="n"/>
      <c r="J84" s="20" t="n"/>
      <c r="K84" s="23" t="str">
        <f>IF(COUNTA($A84:$D84)=0,"",IF(AND($F84="Confirmed",OR($E84="",$E84=Summary!$B$6),ISNUMBER($D84)),$D84,0))</f>
        <v/>
      </c>
      <c r="L84" s="23" t="str">
        <f>IF(COUNTA($A84:$D84)=0,"",IF(AND($F84="Reported",OR($E84="",$E84=Summary!$B$6),ISNUMBER($D84)),$D84,0))</f>
        <v/>
      </c>
      <c r="M84" s="24" t="str">
        <f>IF(COUNTA($A84:$D84)=0,"",IF($B84="","no",IF(COUNTIF(Charges!$A$5:$A$124,$B84)&gt;0,"yes","no")))</f>
        <v/>
      </c>
      <c r="N84" s="25" t="str">
        <f>IF(AND($F84="Confirmed",$M84="yes",ISNUMBER($C84)),IFERROR(IF(ISNUMBER(INDEX(Charges!$E$5:$E$124,MATCH($B84,Charges!$A$5:$A$124,0))),$C84-INDEX(Charges!$E$5:$E$124,MATCH($B84,Charges!$A$5:$A$124,0)),""),""),"")</f>
        <v/>
      </c>
      <c r="O84" s="24" t="str">
        <f>IF(COUNTA($A84:$D84)=0,"",IF($A84="","Add a payment ID",IF(COUNTIF($A$5:$A$404,$A84)&gt;1,"Duplicate payment ID",IF(AND($F84&lt;&gt;"Reported",$F84&lt;&gt;"Confirmed",$F84&lt;&gt;"Voided"),"Choose a confirmation state",IF($B84="","Add the charge ID this payment applies to",IF($M84="no","Charge ID not found on the Charges sheet",IF(NOT(ISNUMBER($D84)),"Enter the amount",IF(NOT(ISNUMBER($C84)),"Enter the date as YYYY-MM-DD",IF(AND($E84&lt;&gt;"",$E84&lt;&gt;Summary!$B$6),"Currency differs from the ledger: not counted",IF(AND($F84="Voided",$J84=""),"Add the reason for voiding in Note",IF(AND($F84&lt;&gt;"Voided",$G84&lt;&gt;"",COUNTIFS($B$5:$B$404,$B84,$G$5:$G$404,$G84,$D$5:$D$404,$D84,$F$5:$F$404,"&lt;&gt;Voided")&gt;1),"Possible duplicate: same charge, reference and amount","")))))))))))</f>
        <v/>
      </c>
    </row>
    <row r="85">
      <c r="A85" s="20" t="n"/>
      <c r="B85" s="20" t="n"/>
      <c r="C85" s="21" t="n"/>
      <c r="D85" s="22" t="n"/>
      <c r="E85" s="20" t="n"/>
      <c r="F85" s="20" t="n"/>
      <c r="G85" s="20" t="n"/>
      <c r="H85" s="20" t="n"/>
      <c r="I85" s="20" t="n"/>
      <c r="J85" s="20" t="n"/>
      <c r="K85" s="23" t="str">
        <f>IF(COUNTA($A85:$D85)=0,"",IF(AND($F85="Confirmed",OR($E85="",$E85=Summary!$B$6),ISNUMBER($D85)),$D85,0))</f>
        <v/>
      </c>
      <c r="L85" s="23" t="str">
        <f>IF(COUNTA($A85:$D85)=0,"",IF(AND($F85="Reported",OR($E85="",$E85=Summary!$B$6),ISNUMBER($D85)),$D85,0))</f>
        <v/>
      </c>
      <c r="M85" s="24" t="str">
        <f>IF(COUNTA($A85:$D85)=0,"",IF($B85="","no",IF(COUNTIF(Charges!$A$5:$A$124,$B85)&gt;0,"yes","no")))</f>
        <v/>
      </c>
      <c r="N85" s="25" t="str">
        <f>IF(AND($F85="Confirmed",$M85="yes",ISNUMBER($C85)),IFERROR(IF(ISNUMBER(INDEX(Charges!$E$5:$E$124,MATCH($B85,Charges!$A$5:$A$124,0))),$C85-INDEX(Charges!$E$5:$E$124,MATCH($B85,Charges!$A$5:$A$124,0)),""),""),"")</f>
        <v/>
      </c>
      <c r="O85" s="24" t="str">
        <f>IF(COUNTA($A85:$D85)=0,"",IF($A85="","Add a payment ID",IF(COUNTIF($A$5:$A$404,$A85)&gt;1,"Duplicate payment ID",IF(AND($F85&lt;&gt;"Reported",$F85&lt;&gt;"Confirmed",$F85&lt;&gt;"Voided"),"Choose a confirmation state",IF($B85="","Add the charge ID this payment applies to",IF($M85="no","Charge ID not found on the Charges sheet",IF(NOT(ISNUMBER($D85)),"Enter the amount",IF(NOT(ISNUMBER($C85)),"Enter the date as YYYY-MM-DD",IF(AND($E85&lt;&gt;"",$E85&lt;&gt;Summary!$B$6),"Currency differs from the ledger: not counted",IF(AND($F85="Voided",$J85=""),"Add the reason for voiding in Note",IF(AND($F85&lt;&gt;"Voided",$G85&lt;&gt;"",COUNTIFS($B$5:$B$404,$B85,$G$5:$G$404,$G85,$D$5:$D$404,$D85,$F$5:$F$404,"&lt;&gt;Voided")&gt;1),"Possible duplicate: same charge, reference and amount","")))))))))))</f>
        <v/>
      </c>
    </row>
    <row r="86">
      <c r="A86" s="20" t="n"/>
      <c r="B86" s="20" t="n"/>
      <c r="C86" s="21" t="n"/>
      <c r="D86" s="22" t="n"/>
      <c r="E86" s="20" t="n"/>
      <c r="F86" s="20" t="n"/>
      <c r="G86" s="20" t="n"/>
      <c r="H86" s="20" t="n"/>
      <c r="I86" s="20" t="n"/>
      <c r="J86" s="20" t="n"/>
      <c r="K86" s="23" t="str">
        <f>IF(COUNTA($A86:$D86)=0,"",IF(AND($F86="Confirmed",OR($E86="",$E86=Summary!$B$6),ISNUMBER($D86)),$D86,0))</f>
        <v/>
      </c>
      <c r="L86" s="23" t="str">
        <f>IF(COUNTA($A86:$D86)=0,"",IF(AND($F86="Reported",OR($E86="",$E86=Summary!$B$6),ISNUMBER($D86)),$D86,0))</f>
        <v/>
      </c>
      <c r="M86" s="24" t="str">
        <f>IF(COUNTA($A86:$D86)=0,"",IF($B86="","no",IF(COUNTIF(Charges!$A$5:$A$124,$B86)&gt;0,"yes","no")))</f>
        <v/>
      </c>
      <c r="N86" s="25" t="str">
        <f>IF(AND($F86="Confirmed",$M86="yes",ISNUMBER($C86)),IFERROR(IF(ISNUMBER(INDEX(Charges!$E$5:$E$124,MATCH($B86,Charges!$A$5:$A$124,0))),$C86-INDEX(Charges!$E$5:$E$124,MATCH($B86,Charges!$A$5:$A$124,0)),""),""),"")</f>
        <v/>
      </c>
      <c r="O86" s="24" t="str">
        <f>IF(COUNTA($A86:$D86)=0,"",IF($A86="","Add a payment ID",IF(COUNTIF($A$5:$A$404,$A86)&gt;1,"Duplicate payment ID",IF(AND($F86&lt;&gt;"Reported",$F86&lt;&gt;"Confirmed",$F86&lt;&gt;"Voided"),"Choose a confirmation state",IF($B86="","Add the charge ID this payment applies to",IF($M86="no","Charge ID not found on the Charges sheet",IF(NOT(ISNUMBER($D86)),"Enter the amount",IF(NOT(ISNUMBER($C86)),"Enter the date as YYYY-MM-DD",IF(AND($E86&lt;&gt;"",$E86&lt;&gt;Summary!$B$6),"Currency differs from the ledger: not counted",IF(AND($F86="Voided",$J86=""),"Add the reason for voiding in Note",IF(AND($F86&lt;&gt;"Voided",$G86&lt;&gt;"",COUNTIFS($B$5:$B$404,$B86,$G$5:$G$404,$G86,$D$5:$D$404,$D86,$F$5:$F$404,"&lt;&gt;Voided")&gt;1),"Possible duplicate: same charge, reference and amount","")))))))))))</f>
        <v/>
      </c>
    </row>
    <row r="87">
      <c r="A87" s="20" t="n"/>
      <c r="B87" s="20" t="n"/>
      <c r="C87" s="21" t="n"/>
      <c r="D87" s="22" t="n"/>
      <c r="E87" s="20" t="n"/>
      <c r="F87" s="20" t="n"/>
      <c r="G87" s="20" t="n"/>
      <c r="H87" s="20" t="n"/>
      <c r="I87" s="20" t="n"/>
      <c r="J87" s="20" t="n"/>
      <c r="K87" s="23" t="str">
        <f>IF(COUNTA($A87:$D87)=0,"",IF(AND($F87="Confirmed",OR($E87="",$E87=Summary!$B$6),ISNUMBER($D87)),$D87,0))</f>
        <v/>
      </c>
      <c r="L87" s="23" t="str">
        <f>IF(COUNTA($A87:$D87)=0,"",IF(AND($F87="Reported",OR($E87="",$E87=Summary!$B$6),ISNUMBER($D87)),$D87,0))</f>
        <v/>
      </c>
      <c r="M87" s="24" t="str">
        <f>IF(COUNTA($A87:$D87)=0,"",IF($B87="","no",IF(COUNTIF(Charges!$A$5:$A$124,$B87)&gt;0,"yes","no")))</f>
        <v/>
      </c>
      <c r="N87" s="25" t="str">
        <f>IF(AND($F87="Confirmed",$M87="yes",ISNUMBER($C87)),IFERROR(IF(ISNUMBER(INDEX(Charges!$E$5:$E$124,MATCH($B87,Charges!$A$5:$A$124,0))),$C87-INDEX(Charges!$E$5:$E$124,MATCH($B87,Charges!$A$5:$A$124,0)),""),""),"")</f>
        <v/>
      </c>
      <c r="O87" s="24" t="str">
        <f>IF(COUNTA($A87:$D87)=0,"",IF($A87="","Add a payment ID",IF(COUNTIF($A$5:$A$404,$A87)&gt;1,"Duplicate payment ID",IF(AND($F87&lt;&gt;"Reported",$F87&lt;&gt;"Confirmed",$F87&lt;&gt;"Voided"),"Choose a confirmation state",IF($B87="","Add the charge ID this payment applies to",IF($M87="no","Charge ID not found on the Charges sheet",IF(NOT(ISNUMBER($D87)),"Enter the amount",IF(NOT(ISNUMBER($C87)),"Enter the date as YYYY-MM-DD",IF(AND($E87&lt;&gt;"",$E87&lt;&gt;Summary!$B$6),"Currency differs from the ledger: not counted",IF(AND($F87="Voided",$J87=""),"Add the reason for voiding in Note",IF(AND($F87&lt;&gt;"Voided",$G87&lt;&gt;"",COUNTIFS($B$5:$B$404,$B87,$G$5:$G$404,$G87,$D$5:$D$404,$D87,$F$5:$F$404,"&lt;&gt;Voided")&gt;1),"Possible duplicate: same charge, reference and amount","")))))))))))</f>
        <v/>
      </c>
    </row>
    <row r="88">
      <c r="A88" s="20" t="n"/>
      <c r="B88" s="20" t="n"/>
      <c r="C88" s="21" t="n"/>
      <c r="D88" s="22" t="n"/>
      <c r="E88" s="20" t="n"/>
      <c r="F88" s="20" t="n"/>
      <c r="G88" s="20" t="n"/>
      <c r="H88" s="20" t="n"/>
      <c r="I88" s="20" t="n"/>
      <c r="J88" s="20" t="n"/>
      <c r="K88" s="23" t="str">
        <f>IF(COUNTA($A88:$D88)=0,"",IF(AND($F88="Confirmed",OR($E88="",$E88=Summary!$B$6),ISNUMBER($D88)),$D88,0))</f>
        <v/>
      </c>
      <c r="L88" s="23" t="str">
        <f>IF(COUNTA($A88:$D88)=0,"",IF(AND($F88="Reported",OR($E88="",$E88=Summary!$B$6),ISNUMBER($D88)),$D88,0))</f>
        <v/>
      </c>
      <c r="M88" s="24" t="str">
        <f>IF(COUNTA($A88:$D88)=0,"",IF($B88="","no",IF(COUNTIF(Charges!$A$5:$A$124,$B88)&gt;0,"yes","no")))</f>
        <v/>
      </c>
      <c r="N88" s="25" t="str">
        <f>IF(AND($F88="Confirmed",$M88="yes",ISNUMBER($C88)),IFERROR(IF(ISNUMBER(INDEX(Charges!$E$5:$E$124,MATCH($B88,Charges!$A$5:$A$124,0))),$C88-INDEX(Charges!$E$5:$E$124,MATCH($B88,Charges!$A$5:$A$124,0)),""),""),"")</f>
        <v/>
      </c>
      <c r="O88" s="24" t="str">
        <f>IF(COUNTA($A88:$D88)=0,"",IF($A88="","Add a payment ID",IF(COUNTIF($A$5:$A$404,$A88)&gt;1,"Duplicate payment ID",IF(AND($F88&lt;&gt;"Reported",$F88&lt;&gt;"Confirmed",$F88&lt;&gt;"Voided"),"Choose a confirmation state",IF($B88="","Add the charge ID this payment applies to",IF($M88="no","Charge ID not found on the Charges sheet",IF(NOT(ISNUMBER($D88)),"Enter the amount",IF(NOT(ISNUMBER($C88)),"Enter the date as YYYY-MM-DD",IF(AND($E88&lt;&gt;"",$E88&lt;&gt;Summary!$B$6),"Currency differs from the ledger: not counted",IF(AND($F88="Voided",$J88=""),"Add the reason for voiding in Note",IF(AND($F88&lt;&gt;"Voided",$G88&lt;&gt;"",COUNTIFS($B$5:$B$404,$B88,$G$5:$G$404,$G88,$D$5:$D$404,$D88,$F$5:$F$404,"&lt;&gt;Voided")&gt;1),"Possible duplicate: same charge, reference and amount","")))))))))))</f>
        <v/>
      </c>
    </row>
    <row r="89">
      <c r="A89" s="20" t="n"/>
      <c r="B89" s="20" t="n"/>
      <c r="C89" s="21" t="n"/>
      <c r="D89" s="22" t="n"/>
      <c r="E89" s="20" t="n"/>
      <c r="F89" s="20" t="n"/>
      <c r="G89" s="20" t="n"/>
      <c r="H89" s="20" t="n"/>
      <c r="I89" s="20" t="n"/>
      <c r="J89" s="20" t="n"/>
      <c r="K89" s="23" t="str">
        <f>IF(COUNTA($A89:$D89)=0,"",IF(AND($F89="Confirmed",OR($E89="",$E89=Summary!$B$6),ISNUMBER($D89)),$D89,0))</f>
        <v/>
      </c>
      <c r="L89" s="23" t="str">
        <f>IF(COUNTA($A89:$D89)=0,"",IF(AND($F89="Reported",OR($E89="",$E89=Summary!$B$6),ISNUMBER($D89)),$D89,0))</f>
        <v/>
      </c>
      <c r="M89" s="24" t="str">
        <f>IF(COUNTA($A89:$D89)=0,"",IF($B89="","no",IF(COUNTIF(Charges!$A$5:$A$124,$B89)&gt;0,"yes","no")))</f>
        <v/>
      </c>
      <c r="N89" s="25" t="str">
        <f>IF(AND($F89="Confirmed",$M89="yes",ISNUMBER($C89)),IFERROR(IF(ISNUMBER(INDEX(Charges!$E$5:$E$124,MATCH($B89,Charges!$A$5:$A$124,0))),$C89-INDEX(Charges!$E$5:$E$124,MATCH($B89,Charges!$A$5:$A$124,0)),""),""),"")</f>
        <v/>
      </c>
      <c r="O89" s="24" t="str">
        <f>IF(COUNTA($A89:$D89)=0,"",IF($A89="","Add a payment ID",IF(COUNTIF($A$5:$A$404,$A89)&gt;1,"Duplicate payment ID",IF(AND($F89&lt;&gt;"Reported",$F89&lt;&gt;"Confirmed",$F89&lt;&gt;"Voided"),"Choose a confirmation state",IF($B89="","Add the charge ID this payment applies to",IF($M89="no","Charge ID not found on the Charges sheet",IF(NOT(ISNUMBER($D89)),"Enter the amount",IF(NOT(ISNUMBER($C89)),"Enter the date as YYYY-MM-DD",IF(AND($E89&lt;&gt;"",$E89&lt;&gt;Summary!$B$6),"Currency differs from the ledger: not counted",IF(AND($F89="Voided",$J89=""),"Add the reason for voiding in Note",IF(AND($F89&lt;&gt;"Voided",$G89&lt;&gt;"",COUNTIFS($B$5:$B$404,$B89,$G$5:$G$404,$G89,$D$5:$D$404,$D89,$F$5:$F$404,"&lt;&gt;Voided")&gt;1),"Possible duplicate: same charge, reference and amount","")))))))))))</f>
        <v/>
      </c>
    </row>
    <row r="90">
      <c r="A90" s="20" t="n"/>
      <c r="B90" s="20" t="n"/>
      <c r="C90" s="21" t="n"/>
      <c r="D90" s="22" t="n"/>
      <c r="E90" s="20" t="n"/>
      <c r="F90" s="20" t="n"/>
      <c r="G90" s="20" t="n"/>
      <c r="H90" s="20" t="n"/>
      <c r="I90" s="20" t="n"/>
      <c r="J90" s="20" t="n"/>
      <c r="K90" s="23" t="str">
        <f>IF(COUNTA($A90:$D90)=0,"",IF(AND($F90="Confirmed",OR($E90="",$E90=Summary!$B$6),ISNUMBER($D90)),$D90,0))</f>
        <v/>
      </c>
      <c r="L90" s="23" t="str">
        <f>IF(COUNTA($A90:$D90)=0,"",IF(AND($F90="Reported",OR($E90="",$E90=Summary!$B$6),ISNUMBER($D90)),$D90,0))</f>
        <v/>
      </c>
      <c r="M90" s="24" t="str">
        <f>IF(COUNTA($A90:$D90)=0,"",IF($B90="","no",IF(COUNTIF(Charges!$A$5:$A$124,$B90)&gt;0,"yes","no")))</f>
        <v/>
      </c>
      <c r="N90" s="25" t="str">
        <f>IF(AND($F90="Confirmed",$M90="yes",ISNUMBER($C90)),IFERROR(IF(ISNUMBER(INDEX(Charges!$E$5:$E$124,MATCH($B90,Charges!$A$5:$A$124,0))),$C90-INDEX(Charges!$E$5:$E$124,MATCH($B90,Charges!$A$5:$A$124,0)),""),""),"")</f>
        <v/>
      </c>
      <c r="O90" s="24" t="str">
        <f>IF(COUNTA($A90:$D90)=0,"",IF($A90="","Add a payment ID",IF(COUNTIF($A$5:$A$404,$A90)&gt;1,"Duplicate payment ID",IF(AND($F90&lt;&gt;"Reported",$F90&lt;&gt;"Confirmed",$F90&lt;&gt;"Voided"),"Choose a confirmation state",IF($B90="","Add the charge ID this payment applies to",IF($M90="no","Charge ID not found on the Charges sheet",IF(NOT(ISNUMBER($D90)),"Enter the amount",IF(NOT(ISNUMBER($C90)),"Enter the date as YYYY-MM-DD",IF(AND($E90&lt;&gt;"",$E90&lt;&gt;Summary!$B$6),"Currency differs from the ledger: not counted",IF(AND($F90="Voided",$J90=""),"Add the reason for voiding in Note",IF(AND($F90&lt;&gt;"Voided",$G90&lt;&gt;"",COUNTIFS($B$5:$B$404,$B90,$G$5:$G$404,$G90,$D$5:$D$404,$D90,$F$5:$F$404,"&lt;&gt;Voided")&gt;1),"Possible duplicate: same charge, reference and amount","")))))))))))</f>
        <v/>
      </c>
    </row>
    <row r="91">
      <c r="A91" s="20" t="n"/>
      <c r="B91" s="20" t="n"/>
      <c r="C91" s="21" t="n"/>
      <c r="D91" s="22" t="n"/>
      <c r="E91" s="20" t="n"/>
      <c r="F91" s="20" t="n"/>
      <c r="G91" s="20" t="n"/>
      <c r="H91" s="20" t="n"/>
      <c r="I91" s="20" t="n"/>
      <c r="J91" s="20" t="n"/>
      <c r="K91" s="23" t="str">
        <f>IF(COUNTA($A91:$D91)=0,"",IF(AND($F91="Confirmed",OR($E91="",$E91=Summary!$B$6),ISNUMBER($D91)),$D91,0))</f>
        <v/>
      </c>
      <c r="L91" s="23" t="str">
        <f>IF(COUNTA($A91:$D91)=0,"",IF(AND($F91="Reported",OR($E91="",$E91=Summary!$B$6),ISNUMBER($D91)),$D91,0))</f>
        <v/>
      </c>
      <c r="M91" s="24" t="str">
        <f>IF(COUNTA($A91:$D91)=0,"",IF($B91="","no",IF(COUNTIF(Charges!$A$5:$A$124,$B91)&gt;0,"yes","no")))</f>
        <v/>
      </c>
      <c r="N91" s="25" t="str">
        <f>IF(AND($F91="Confirmed",$M91="yes",ISNUMBER($C91)),IFERROR(IF(ISNUMBER(INDEX(Charges!$E$5:$E$124,MATCH($B91,Charges!$A$5:$A$124,0))),$C91-INDEX(Charges!$E$5:$E$124,MATCH($B91,Charges!$A$5:$A$124,0)),""),""),"")</f>
        <v/>
      </c>
      <c r="O91" s="24" t="str">
        <f>IF(COUNTA($A91:$D91)=0,"",IF($A91="","Add a payment ID",IF(COUNTIF($A$5:$A$404,$A91)&gt;1,"Duplicate payment ID",IF(AND($F91&lt;&gt;"Reported",$F91&lt;&gt;"Confirmed",$F91&lt;&gt;"Voided"),"Choose a confirmation state",IF($B91="","Add the charge ID this payment applies to",IF($M91="no","Charge ID not found on the Charges sheet",IF(NOT(ISNUMBER($D91)),"Enter the amount",IF(NOT(ISNUMBER($C91)),"Enter the date as YYYY-MM-DD",IF(AND($E91&lt;&gt;"",$E91&lt;&gt;Summary!$B$6),"Currency differs from the ledger: not counted",IF(AND($F91="Voided",$J91=""),"Add the reason for voiding in Note",IF(AND($F91&lt;&gt;"Voided",$G91&lt;&gt;"",COUNTIFS($B$5:$B$404,$B91,$G$5:$G$404,$G91,$D$5:$D$404,$D91,$F$5:$F$404,"&lt;&gt;Voided")&gt;1),"Possible duplicate: same charge, reference and amount","")))))))))))</f>
        <v/>
      </c>
    </row>
    <row r="92">
      <c r="A92" s="20" t="n"/>
      <c r="B92" s="20" t="n"/>
      <c r="C92" s="21" t="n"/>
      <c r="D92" s="22" t="n"/>
      <c r="E92" s="20" t="n"/>
      <c r="F92" s="20" t="n"/>
      <c r="G92" s="20" t="n"/>
      <c r="H92" s="20" t="n"/>
      <c r="I92" s="20" t="n"/>
      <c r="J92" s="20" t="n"/>
      <c r="K92" s="23" t="str">
        <f>IF(COUNTA($A92:$D92)=0,"",IF(AND($F92="Confirmed",OR($E92="",$E92=Summary!$B$6),ISNUMBER($D92)),$D92,0))</f>
        <v/>
      </c>
      <c r="L92" s="23" t="str">
        <f>IF(COUNTA($A92:$D92)=0,"",IF(AND($F92="Reported",OR($E92="",$E92=Summary!$B$6),ISNUMBER($D92)),$D92,0))</f>
        <v/>
      </c>
      <c r="M92" s="24" t="str">
        <f>IF(COUNTA($A92:$D92)=0,"",IF($B92="","no",IF(COUNTIF(Charges!$A$5:$A$124,$B92)&gt;0,"yes","no")))</f>
        <v/>
      </c>
      <c r="N92" s="25" t="str">
        <f>IF(AND($F92="Confirmed",$M92="yes",ISNUMBER($C92)),IFERROR(IF(ISNUMBER(INDEX(Charges!$E$5:$E$124,MATCH($B92,Charges!$A$5:$A$124,0))),$C92-INDEX(Charges!$E$5:$E$124,MATCH($B92,Charges!$A$5:$A$124,0)),""),""),"")</f>
        <v/>
      </c>
      <c r="O92" s="24" t="str">
        <f>IF(COUNTA($A92:$D92)=0,"",IF($A92="","Add a payment ID",IF(COUNTIF($A$5:$A$404,$A92)&gt;1,"Duplicate payment ID",IF(AND($F92&lt;&gt;"Reported",$F92&lt;&gt;"Confirmed",$F92&lt;&gt;"Voided"),"Choose a confirmation state",IF($B92="","Add the charge ID this payment applies to",IF($M92="no","Charge ID not found on the Charges sheet",IF(NOT(ISNUMBER($D92)),"Enter the amount",IF(NOT(ISNUMBER($C92)),"Enter the date as YYYY-MM-DD",IF(AND($E92&lt;&gt;"",$E92&lt;&gt;Summary!$B$6),"Currency differs from the ledger: not counted",IF(AND($F92="Voided",$J92=""),"Add the reason for voiding in Note",IF(AND($F92&lt;&gt;"Voided",$G92&lt;&gt;"",COUNTIFS($B$5:$B$404,$B92,$G$5:$G$404,$G92,$D$5:$D$404,$D92,$F$5:$F$404,"&lt;&gt;Voided")&gt;1),"Possible duplicate: same charge, reference and amount","")))))))))))</f>
        <v/>
      </c>
    </row>
    <row r="93">
      <c r="A93" s="20" t="n"/>
      <c r="B93" s="20" t="n"/>
      <c r="C93" s="21" t="n"/>
      <c r="D93" s="22" t="n"/>
      <c r="E93" s="20" t="n"/>
      <c r="F93" s="20" t="n"/>
      <c r="G93" s="20" t="n"/>
      <c r="H93" s="20" t="n"/>
      <c r="I93" s="20" t="n"/>
      <c r="J93" s="20" t="n"/>
      <c r="K93" s="23" t="str">
        <f>IF(COUNTA($A93:$D93)=0,"",IF(AND($F93="Confirmed",OR($E93="",$E93=Summary!$B$6),ISNUMBER($D93)),$D93,0))</f>
        <v/>
      </c>
      <c r="L93" s="23" t="str">
        <f>IF(COUNTA($A93:$D93)=0,"",IF(AND($F93="Reported",OR($E93="",$E93=Summary!$B$6),ISNUMBER($D93)),$D93,0))</f>
        <v/>
      </c>
      <c r="M93" s="24" t="str">
        <f>IF(COUNTA($A93:$D93)=0,"",IF($B93="","no",IF(COUNTIF(Charges!$A$5:$A$124,$B93)&gt;0,"yes","no")))</f>
        <v/>
      </c>
      <c r="N93" s="25" t="str">
        <f>IF(AND($F93="Confirmed",$M93="yes",ISNUMBER($C93)),IFERROR(IF(ISNUMBER(INDEX(Charges!$E$5:$E$124,MATCH($B93,Charges!$A$5:$A$124,0))),$C93-INDEX(Charges!$E$5:$E$124,MATCH($B93,Charges!$A$5:$A$124,0)),""),""),"")</f>
        <v/>
      </c>
      <c r="O93" s="24" t="str">
        <f>IF(COUNTA($A93:$D93)=0,"",IF($A93="","Add a payment ID",IF(COUNTIF($A$5:$A$404,$A93)&gt;1,"Duplicate payment ID",IF(AND($F93&lt;&gt;"Reported",$F93&lt;&gt;"Confirmed",$F93&lt;&gt;"Voided"),"Choose a confirmation state",IF($B93="","Add the charge ID this payment applies to",IF($M93="no","Charge ID not found on the Charges sheet",IF(NOT(ISNUMBER($D93)),"Enter the amount",IF(NOT(ISNUMBER($C93)),"Enter the date as YYYY-MM-DD",IF(AND($E93&lt;&gt;"",$E93&lt;&gt;Summary!$B$6),"Currency differs from the ledger: not counted",IF(AND($F93="Voided",$J93=""),"Add the reason for voiding in Note",IF(AND($F93&lt;&gt;"Voided",$G93&lt;&gt;"",COUNTIFS($B$5:$B$404,$B93,$G$5:$G$404,$G93,$D$5:$D$404,$D93,$F$5:$F$404,"&lt;&gt;Voided")&gt;1),"Possible duplicate: same charge, reference and amount","")))))))))))</f>
        <v/>
      </c>
    </row>
    <row r="94">
      <c r="A94" s="20" t="n"/>
      <c r="B94" s="20" t="n"/>
      <c r="C94" s="21" t="n"/>
      <c r="D94" s="22" t="n"/>
      <c r="E94" s="20" t="n"/>
      <c r="F94" s="20" t="n"/>
      <c r="G94" s="20" t="n"/>
      <c r="H94" s="20" t="n"/>
      <c r="I94" s="20" t="n"/>
      <c r="J94" s="20" t="n"/>
      <c r="K94" s="23" t="str">
        <f>IF(COUNTA($A94:$D94)=0,"",IF(AND($F94="Confirmed",OR($E94="",$E94=Summary!$B$6),ISNUMBER($D94)),$D94,0))</f>
        <v/>
      </c>
      <c r="L94" s="23" t="str">
        <f>IF(COUNTA($A94:$D94)=0,"",IF(AND($F94="Reported",OR($E94="",$E94=Summary!$B$6),ISNUMBER($D94)),$D94,0))</f>
        <v/>
      </c>
      <c r="M94" s="24" t="str">
        <f>IF(COUNTA($A94:$D94)=0,"",IF($B94="","no",IF(COUNTIF(Charges!$A$5:$A$124,$B94)&gt;0,"yes","no")))</f>
        <v/>
      </c>
      <c r="N94" s="25" t="str">
        <f>IF(AND($F94="Confirmed",$M94="yes",ISNUMBER($C94)),IFERROR(IF(ISNUMBER(INDEX(Charges!$E$5:$E$124,MATCH($B94,Charges!$A$5:$A$124,0))),$C94-INDEX(Charges!$E$5:$E$124,MATCH($B94,Charges!$A$5:$A$124,0)),""),""),"")</f>
        <v/>
      </c>
      <c r="O94" s="24" t="str">
        <f>IF(COUNTA($A94:$D94)=0,"",IF($A94="","Add a payment ID",IF(COUNTIF($A$5:$A$404,$A94)&gt;1,"Duplicate payment ID",IF(AND($F94&lt;&gt;"Reported",$F94&lt;&gt;"Confirmed",$F94&lt;&gt;"Voided"),"Choose a confirmation state",IF($B94="","Add the charge ID this payment applies to",IF($M94="no","Charge ID not found on the Charges sheet",IF(NOT(ISNUMBER($D94)),"Enter the amount",IF(NOT(ISNUMBER($C94)),"Enter the date as YYYY-MM-DD",IF(AND($E94&lt;&gt;"",$E94&lt;&gt;Summary!$B$6),"Currency differs from the ledger: not counted",IF(AND($F94="Voided",$J94=""),"Add the reason for voiding in Note",IF(AND($F94&lt;&gt;"Voided",$G94&lt;&gt;"",COUNTIFS($B$5:$B$404,$B94,$G$5:$G$404,$G94,$D$5:$D$404,$D94,$F$5:$F$404,"&lt;&gt;Voided")&gt;1),"Possible duplicate: same charge, reference and amount","")))))))))))</f>
        <v/>
      </c>
    </row>
    <row r="95">
      <c r="A95" s="20" t="n"/>
      <c r="B95" s="20" t="n"/>
      <c r="C95" s="21" t="n"/>
      <c r="D95" s="22" t="n"/>
      <c r="E95" s="20" t="n"/>
      <c r="F95" s="20" t="n"/>
      <c r="G95" s="20" t="n"/>
      <c r="H95" s="20" t="n"/>
      <c r="I95" s="20" t="n"/>
      <c r="J95" s="20" t="n"/>
      <c r="K95" s="23" t="str">
        <f>IF(COUNTA($A95:$D95)=0,"",IF(AND($F95="Confirmed",OR($E95="",$E95=Summary!$B$6),ISNUMBER($D95)),$D95,0))</f>
        <v/>
      </c>
      <c r="L95" s="23" t="str">
        <f>IF(COUNTA($A95:$D95)=0,"",IF(AND($F95="Reported",OR($E95="",$E95=Summary!$B$6),ISNUMBER($D95)),$D95,0))</f>
        <v/>
      </c>
      <c r="M95" s="24" t="str">
        <f>IF(COUNTA($A95:$D95)=0,"",IF($B95="","no",IF(COUNTIF(Charges!$A$5:$A$124,$B95)&gt;0,"yes","no")))</f>
        <v/>
      </c>
      <c r="N95" s="25" t="str">
        <f>IF(AND($F95="Confirmed",$M95="yes",ISNUMBER($C95)),IFERROR(IF(ISNUMBER(INDEX(Charges!$E$5:$E$124,MATCH($B95,Charges!$A$5:$A$124,0))),$C95-INDEX(Charges!$E$5:$E$124,MATCH($B95,Charges!$A$5:$A$124,0)),""),""),"")</f>
        <v/>
      </c>
      <c r="O95" s="24" t="str">
        <f>IF(COUNTA($A95:$D95)=0,"",IF($A95="","Add a payment ID",IF(COUNTIF($A$5:$A$404,$A95)&gt;1,"Duplicate payment ID",IF(AND($F95&lt;&gt;"Reported",$F95&lt;&gt;"Confirmed",$F95&lt;&gt;"Voided"),"Choose a confirmation state",IF($B95="","Add the charge ID this payment applies to",IF($M95="no","Charge ID not found on the Charges sheet",IF(NOT(ISNUMBER($D95)),"Enter the amount",IF(NOT(ISNUMBER($C95)),"Enter the date as YYYY-MM-DD",IF(AND($E95&lt;&gt;"",$E95&lt;&gt;Summary!$B$6),"Currency differs from the ledger: not counted",IF(AND($F95="Voided",$J95=""),"Add the reason for voiding in Note",IF(AND($F95&lt;&gt;"Voided",$G95&lt;&gt;"",COUNTIFS($B$5:$B$404,$B95,$G$5:$G$404,$G95,$D$5:$D$404,$D95,$F$5:$F$404,"&lt;&gt;Voided")&gt;1),"Possible duplicate: same charge, reference and amount","")))))))))))</f>
        <v/>
      </c>
    </row>
    <row r="96">
      <c r="A96" s="20" t="n"/>
      <c r="B96" s="20" t="n"/>
      <c r="C96" s="21" t="n"/>
      <c r="D96" s="22" t="n"/>
      <c r="E96" s="20" t="n"/>
      <c r="F96" s="20" t="n"/>
      <c r="G96" s="20" t="n"/>
      <c r="H96" s="20" t="n"/>
      <c r="I96" s="20" t="n"/>
      <c r="J96" s="20" t="n"/>
      <c r="K96" s="23" t="str">
        <f>IF(COUNTA($A96:$D96)=0,"",IF(AND($F96="Confirmed",OR($E96="",$E96=Summary!$B$6),ISNUMBER($D96)),$D96,0))</f>
        <v/>
      </c>
      <c r="L96" s="23" t="str">
        <f>IF(COUNTA($A96:$D96)=0,"",IF(AND($F96="Reported",OR($E96="",$E96=Summary!$B$6),ISNUMBER($D96)),$D96,0))</f>
        <v/>
      </c>
      <c r="M96" s="24" t="str">
        <f>IF(COUNTA($A96:$D96)=0,"",IF($B96="","no",IF(COUNTIF(Charges!$A$5:$A$124,$B96)&gt;0,"yes","no")))</f>
        <v/>
      </c>
      <c r="N96" s="25" t="str">
        <f>IF(AND($F96="Confirmed",$M96="yes",ISNUMBER($C96)),IFERROR(IF(ISNUMBER(INDEX(Charges!$E$5:$E$124,MATCH($B96,Charges!$A$5:$A$124,0))),$C96-INDEX(Charges!$E$5:$E$124,MATCH($B96,Charges!$A$5:$A$124,0)),""),""),"")</f>
        <v/>
      </c>
      <c r="O96" s="24" t="str">
        <f>IF(COUNTA($A96:$D96)=0,"",IF($A96="","Add a payment ID",IF(COUNTIF($A$5:$A$404,$A96)&gt;1,"Duplicate payment ID",IF(AND($F96&lt;&gt;"Reported",$F96&lt;&gt;"Confirmed",$F96&lt;&gt;"Voided"),"Choose a confirmation state",IF($B96="","Add the charge ID this payment applies to",IF($M96="no","Charge ID not found on the Charges sheet",IF(NOT(ISNUMBER($D96)),"Enter the amount",IF(NOT(ISNUMBER($C96)),"Enter the date as YYYY-MM-DD",IF(AND($E96&lt;&gt;"",$E96&lt;&gt;Summary!$B$6),"Currency differs from the ledger: not counted",IF(AND($F96="Voided",$J96=""),"Add the reason for voiding in Note",IF(AND($F96&lt;&gt;"Voided",$G96&lt;&gt;"",COUNTIFS($B$5:$B$404,$B96,$G$5:$G$404,$G96,$D$5:$D$404,$D96,$F$5:$F$404,"&lt;&gt;Voided")&gt;1),"Possible duplicate: same charge, reference and amount","")))))))))))</f>
        <v/>
      </c>
    </row>
    <row r="97">
      <c r="A97" s="20" t="n"/>
      <c r="B97" s="20" t="n"/>
      <c r="C97" s="21" t="n"/>
      <c r="D97" s="22" t="n"/>
      <c r="E97" s="20" t="n"/>
      <c r="F97" s="20" t="n"/>
      <c r="G97" s="20" t="n"/>
      <c r="H97" s="20" t="n"/>
      <c r="I97" s="20" t="n"/>
      <c r="J97" s="20" t="n"/>
      <c r="K97" s="23" t="str">
        <f>IF(COUNTA($A97:$D97)=0,"",IF(AND($F97="Confirmed",OR($E97="",$E97=Summary!$B$6),ISNUMBER($D97)),$D97,0))</f>
        <v/>
      </c>
      <c r="L97" s="23" t="str">
        <f>IF(COUNTA($A97:$D97)=0,"",IF(AND($F97="Reported",OR($E97="",$E97=Summary!$B$6),ISNUMBER($D97)),$D97,0))</f>
        <v/>
      </c>
      <c r="M97" s="24" t="str">
        <f>IF(COUNTA($A97:$D97)=0,"",IF($B97="","no",IF(COUNTIF(Charges!$A$5:$A$124,$B97)&gt;0,"yes","no")))</f>
        <v/>
      </c>
      <c r="N97" s="25" t="str">
        <f>IF(AND($F97="Confirmed",$M97="yes",ISNUMBER($C97)),IFERROR(IF(ISNUMBER(INDEX(Charges!$E$5:$E$124,MATCH($B97,Charges!$A$5:$A$124,0))),$C97-INDEX(Charges!$E$5:$E$124,MATCH($B97,Charges!$A$5:$A$124,0)),""),""),"")</f>
        <v/>
      </c>
      <c r="O97" s="24" t="str">
        <f>IF(COUNTA($A97:$D97)=0,"",IF($A97="","Add a payment ID",IF(COUNTIF($A$5:$A$404,$A97)&gt;1,"Duplicate payment ID",IF(AND($F97&lt;&gt;"Reported",$F97&lt;&gt;"Confirmed",$F97&lt;&gt;"Voided"),"Choose a confirmation state",IF($B97="","Add the charge ID this payment applies to",IF($M97="no","Charge ID not found on the Charges sheet",IF(NOT(ISNUMBER($D97)),"Enter the amount",IF(NOT(ISNUMBER($C97)),"Enter the date as YYYY-MM-DD",IF(AND($E97&lt;&gt;"",$E97&lt;&gt;Summary!$B$6),"Currency differs from the ledger: not counted",IF(AND($F97="Voided",$J97=""),"Add the reason for voiding in Note",IF(AND($F97&lt;&gt;"Voided",$G97&lt;&gt;"",COUNTIFS($B$5:$B$404,$B97,$G$5:$G$404,$G97,$D$5:$D$404,$D97,$F$5:$F$404,"&lt;&gt;Voided")&gt;1),"Possible duplicate: same charge, reference and amount","")))))))))))</f>
        <v/>
      </c>
    </row>
    <row r="98">
      <c r="A98" s="20" t="n"/>
      <c r="B98" s="20" t="n"/>
      <c r="C98" s="21" t="n"/>
      <c r="D98" s="22" t="n"/>
      <c r="E98" s="20" t="n"/>
      <c r="F98" s="20" t="n"/>
      <c r="G98" s="20" t="n"/>
      <c r="H98" s="20" t="n"/>
      <c r="I98" s="20" t="n"/>
      <c r="J98" s="20" t="n"/>
      <c r="K98" s="23" t="str">
        <f>IF(COUNTA($A98:$D98)=0,"",IF(AND($F98="Confirmed",OR($E98="",$E98=Summary!$B$6),ISNUMBER($D98)),$D98,0))</f>
        <v/>
      </c>
      <c r="L98" s="23" t="str">
        <f>IF(COUNTA($A98:$D98)=0,"",IF(AND($F98="Reported",OR($E98="",$E98=Summary!$B$6),ISNUMBER($D98)),$D98,0))</f>
        <v/>
      </c>
      <c r="M98" s="24" t="str">
        <f>IF(COUNTA($A98:$D98)=0,"",IF($B98="","no",IF(COUNTIF(Charges!$A$5:$A$124,$B98)&gt;0,"yes","no")))</f>
        <v/>
      </c>
      <c r="N98" s="25" t="str">
        <f>IF(AND($F98="Confirmed",$M98="yes",ISNUMBER($C98)),IFERROR(IF(ISNUMBER(INDEX(Charges!$E$5:$E$124,MATCH($B98,Charges!$A$5:$A$124,0))),$C98-INDEX(Charges!$E$5:$E$124,MATCH($B98,Charges!$A$5:$A$124,0)),""),""),"")</f>
        <v/>
      </c>
      <c r="O98" s="24" t="str">
        <f>IF(COUNTA($A98:$D98)=0,"",IF($A98="","Add a payment ID",IF(COUNTIF($A$5:$A$404,$A98)&gt;1,"Duplicate payment ID",IF(AND($F98&lt;&gt;"Reported",$F98&lt;&gt;"Confirmed",$F98&lt;&gt;"Voided"),"Choose a confirmation state",IF($B98="","Add the charge ID this payment applies to",IF($M98="no","Charge ID not found on the Charges sheet",IF(NOT(ISNUMBER($D98)),"Enter the amount",IF(NOT(ISNUMBER($C98)),"Enter the date as YYYY-MM-DD",IF(AND($E98&lt;&gt;"",$E98&lt;&gt;Summary!$B$6),"Currency differs from the ledger: not counted",IF(AND($F98="Voided",$J98=""),"Add the reason for voiding in Note",IF(AND($F98&lt;&gt;"Voided",$G98&lt;&gt;"",COUNTIFS($B$5:$B$404,$B98,$G$5:$G$404,$G98,$D$5:$D$404,$D98,$F$5:$F$404,"&lt;&gt;Voided")&gt;1),"Possible duplicate: same charge, reference and amount","")))))))))))</f>
        <v/>
      </c>
    </row>
    <row r="99">
      <c r="A99" s="20" t="n"/>
      <c r="B99" s="20" t="n"/>
      <c r="C99" s="21" t="n"/>
      <c r="D99" s="22" t="n"/>
      <c r="E99" s="20" t="n"/>
      <c r="F99" s="20" t="n"/>
      <c r="G99" s="20" t="n"/>
      <c r="H99" s="20" t="n"/>
      <c r="I99" s="20" t="n"/>
      <c r="J99" s="20" t="n"/>
      <c r="K99" s="23" t="str">
        <f>IF(COUNTA($A99:$D99)=0,"",IF(AND($F99="Confirmed",OR($E99="",$E99=Summary!$B$6),ISNUMBER($D99)),$D99,0))</f>
        <v/>
      </c>
      <c r="L99" s="23" t="str">
        <f>IF(COUNTA($A99:$D99)=0,"",IF(AND($F99="Reported",OR($E99="",$E99=Summary!$B$6),ISNUMBER($D99)),$D99,0))</f>
        <v/>
      </c>
      <c r="M99" s="24" t="str">
        <f>IF(COUNTA($A99:$D99)=0,"",IF($B99="","no",IF(COUNTIF(Charges!$A$5:$A$124,$B99)&gt;0,"yes","no")))</f>
        <v/>
      </c>
      <c r="N99" s="25" t="str">
        <f>IF(AND($F99="Confirmed",$M99="yes",ISNUMBER($C99)),IFERROR(IF(ISNUMBER(INDEX(Charges!$E$5:$E$124,MATCH($B99,Charges!$A$5:$A$124,0))),$C99-INDEX(Charges!$E$5:$E$124,MATCH($B99,Charges!$A$5:$A$124,0)),""),""),"")</f>
        <v/>
      </c>
      <c r="O99" s="24" t="str">
        <f>IF(COUNTA($A99:$D99)=0,"",IF($A99="","Add a payment ID",IF(COUNTIF($A$5:$A$404,$A99)&gt;1,"Duplicate payment ID",IF(AND($F99&lt;&gt;"Reported",$F99&lt;&gt;"Confirmed",$F99&lt;&gt;"Voided"),"Choose a confirmation state",IF($B99="","Add the charge ID this payment applies to",IF($M99="no","Charge ID not found on the Charges sheet",IF(NOT(ISNUMBER($D99)),"Enter the amount",IF(NOT(ISNUMBER($C99)),"Enter the date as YYYY-MM-DD",IF(AND($E99&lt;&gt;"",$E99&lt;&gt;Summary!$B$6),"Currency differs from the ledger: not counted",IF(AND($F99="Voided",$J99=""),"Add the reason for voiding in Note",IF(AND($F99&lt;&gt;"Voided",$G99&lt;&gt;"",COUNTIFS($B$5:$B$404,$B99,$G$5:$G$404,$G99,$D$5:$D$404,$D99,$F$5:$F$404,"&lt;&gt;Voided")&gt;1),"Possible duplicate: same charge, reference and amount","")))))))))))</f>
        <v/>
      </c>
    </row>
    <row r="100">
      <c r="A100" s="20" t="n"/>
      <c r="B100" s="20" t="n"/>
      <c r="C100" s="21" t="n"/>
      <c r="D100" s="22" t="n"/>
      <c r="E100" s="20" t="n"/>
      <c r="F100" s="20" t="n"/>
      <c r="G100" s="20" t="n"/>
      <c r="H100" s="20" t="n"/>
      <c r="I100" s="20" t="n"/>
      <c r="J100" s="20" t="n"/>
      <c r="K100" s="23" t="str">
        <f>IF(COUNTA($A100:$D100)=0,"",IF(AND($F100="Confirmed",OR($E100="",$E100=Summary!$B$6),ISNUMBER($D100)),$D100,0))</f>
        <v/>
      </c>
      <c r="L100" s="23" t="str">
        <f>IF(COUNTA($A100:$D100)=0,"",IF(AND($F100="Reported",OR($E100="",$E100=Summary!$B$6),ISNUMBER($D100)),$D100,0))</f>
        <v/>
      </c>
      <c r="M100" s="24" t="str">
        <f>IF(COUNTA($A100:$D100)=0,"",IF($B100="","no",IF(COUNTIF(Charges!$A$5:$A$124,$B100)&gt;0,"yes","no")))</f>
        <v/>
      </c>
      <c r="N100" s="25" t="str">
        <f>IF(AND($F100="Confirmed",$M100="yes",ISNUMBER($C100)),IFERROR(IF(ISNUMBER(INDEX(Charges!$E$5:$E$124,MATCH($B100,Charges!$A$5:$A$124,0))),$C100-INDEX(Charges!$E$5:$E$124,MATCH($B100,Charges!$A$5:$A$124,0)),""),""),"")</f>
        <v/>
      </c>
      <c r="O100" s="24" t="str">
        <f>IF(COUNTA($A100:$D100)=0,"",IF($A100="","Add a payment ID",IF(COUNTIF($A$5:$A$404,$A100)&gt;1,"Duplicate payment ID",IF(AND($F100&lt;&gt;"Reported",$F100&lt;&gt;"Confirmed",$F100&lt;&gt;"Voided"),"Choose a confirmation state",IF($B100="","Add the charge ID this payment applies to",IF($M100="no","Charge ID not found on the Charges sheet",IF(NOT(ISNUMBER($D100)),"Enter the amount",IF(NOT(ISNUMBER($C100)),"Enter the date as YYYY-MM-DD",IF(AND($E100&lt;&gt;"",$E100&lt;&gt;Summary!$B$6),"Currency differs from the ledger: not counted",IF(AND($F100="Voided",$J100=""),"Add the reason for voiding in Note",IF(AND($F100&lt;&gt;"Voided",$G100&lt;&gt;"",COUNTIFS($B$5:$B$404,$B100,$G$5:$G$404,$G100,$D$5:$D$404,$D100,$F$5:$F$404,"&lt;&gt;Voided")&gt;1),"Possible duplicate: same charge, reference and amount","")))))))))))</f>
        <v/>
      </c>
    </row>
    <row r="101">
      <c r="A101" s="20" t="n"/>
      <c r="B101" s="20" t="n"/>
      <c r="C101" s="21" t="n"/>
      <c r="D101" s="22" t="n"/>
      <c r="E101" s="20" t="n"/>
      <c r="F101" s="20" t="n"/>
      <c r="G101" s="20" t="n"/>
      <c r="H101" s="20" t="n"/>
      <c r="I101" s="20" t="n"/>
      <c r="J101" s="20" t="n"/>
      <c r="K101" s="23" t="str">
        <f>IF(COUNTA($A101:$D101)=0,"",IF(AND($F101="Confirmed",OR($E101="",$E101=Summary!$B$6),ISNUMBER($D101)),$D101,0))</f>
        <v/>
      </c>
      <c r="L101" s="23" t="str">
        <f>IF(COUNTA($A101:$D101)=0,"",IF(AND($F101="Reported",OR($E101="",$E101=Summary!$B$6),ISNUMBER($D101)),$D101,0))</f>
        <v/>
      </c>
      <c r="M101" s="24" t="str">
        <f>IF(COUNTA($A101:$D101)=0,"",IF($B101="","no",IF(COUNTIF(Charges!$A$5:$A$124,$B101)&gt;0,"yes","no")))</f>
        <v/>
      </c>
      <c r="N101" s="25" t="str">
        <f>IF(AND($F101="Confirmed",$M101="yes",ISNUMBER($C101)),IFERROR(IF(ISNUMBER(INDEX(Charges!$E$5:$E$124,MATCH($B101,Charges!$A$5:$A$124,0))),$C101-INDEX(Charges!$E$5:$E$124,MATCH($B101,Charges!$A$5:$A$124,0)),""),""),"")</f>
        <v/>
      </c>
      <c r="O101" s="24" t="str">
        <f>IF(COUNTA($A101:$D101)=0,"",IF($A101="","Add a payment ID",IF(COUNTIF($A$5:$A$404,$A101)&gt;1,"Duplicate payment ID",IF(AND($F101&lt;&gt;"Reported",$F101&lt;&gt;"Confirmed",$F101&lt;&gt;"Voided"),"Choose a confirmation state",IF($B101="","Add the charge ID this payment applies to",IF($M101="no","Charge ID not found on the Charges sheet",IF(NOT(ISNUMBER($D101)),"Enter the amount",IF(NOT(ISNUMBER($C101)),"Enter the date as YYYY-MM-DD",IF(AND($E101&lt;&gt;"",$E101&lt;&gt;Summary!$B$6),"Currency differs from the ledger: not counted",IF(AND($F101="Voided",$J101=""),"Add the reason for voiding in Note",IF(AND($F101&lt;&gt;"Voided",$G101&lt;&gt;"",COUNTIFS($B$5:$B$404,$B101,$G$5:$G$404,$G101,$D$5:$D$404,$D101,$F$5:$F$404,"&lt;&gt;Voided")&gt;1),"Possible duplicate: same charge, reference and amount","")))))))))))</f>
        <v/>
      </c>
    </row>
    <row r="102">
      <c r="A102" s="20" t="n"/>
      <c r="B102" s="20" t="n"/>
      <c r="C102" s="21" t="n"/>
      <c r="D102" s="22" t="n"/>
      <c r="E102" s="20" t="n"/>
      <c r="F102" s="20" t="n"/>
      <c r="G102" s="20" t="n"/>
      <c r="H102" s="20" t="n"/>
      <c r="I102" s="20" t="n"/>
      <c r="J102" s="20" t="n"/>
      <c r="K102" s="23" t="str">
        <f>IF(COUNTA($A102:$D102)=0,"",IF(AND($F102="Confirmed",OR($E102="",$E102=Summary!$B$6),ISNUMBER($D102)),$D102,0))</f>
        <v/>
      </c>
      <c r="L102" s="23" t="str">
        <f>IF(COUNTA($A102:$D102)=0,"",IF(AND($F102="Reported",OR($E102="",$E102=Summary!$B$6),ISNUMBER($D102)),$D102,0))</f>
        <v/>
      </c>
      <c r="M102" s="24" t="str">
        <f>IF(COUNTA($A102:$D102)=0,"",IF($B102="","no",IF(COUNTIF(Charges!$A$5:$A$124,$B102)&gt;0,"yes","no")))</f>
        <v/>
      </c>
      <c r="N102" s="25" t="str">
        <f>IF(AND($F102="Confirmed",$M102="yes",ISNUMBER($C102)),IFERROR(IF(ISNUMBER(INDEX(Charges!$E$5:$E$124,MATCH($B102,Charges!$A$5:$A$124,0))),$C102-INDEX(Charges!$E$5:$E$124,MATCH($B102,Charges!$A$5:$A$124,0)),""),""),"")</f>
        <v/>
      </c>
      <c r="O102" s="24" t="str">
        <f>IF(COUNTA($A102:$D102)=0,"",IF($A102="","Add a payment ID",IF(COUNTIF($A$5:$A$404,$A102)&gt;1,"Duplicate payment ID",IF(AND($F102&lt;&gt;"Reported",$F102&lt;&gt;"Confirmed",$F102&lt;&gt;"Voided"),"Choose a confirmation state",IF($B102="","Add the charge ID this payment applies to",IF($M102="no","Charge ID not found on the Charges sheet",IF(NOT(ISNUMBER($D102)),"Enter the amount",IF(NOT(ISNUMBER($C102)),"Enter the date as YYYY-MM-DD",IF(AND($E102&lt;&gt;"",$E102&lt;&gt;Summary!$B$6),"Currency differs from the ledger: not counted",IF(AND($F102="Voided",$J102=""),"Add the reason for voiding in Note",IF(AND($F102&lt;&gt;"Voided",$G102&lt;&gt;"",COUNTIFS($B$5:$B$404,$B102,$G$5:$G$404,$G102,$D$5:$D$404,$D102,$F$5:$F$404,"&lt;&gt;Voided")&gt;1),"Possible duplicate: same charge, reference and amount","")))))))))))</f>
        <v/>
      </c>
    </row>
    <row r="103">
      <c r="A103" s="20" t="n"/>
      <c r="B103" s="20" t="n"/>
      <c r="C103" s="21" t="n"/>
      <c r="D103" s="22" t="n"/>
      <c r="E103" s="20" t="n"/>
      <c r="F103" s="20" t="n"/>
      <c r="G103" s="20" t="n"/>
      <c r="H103" s="20" t="n"/>
      <c r="I103" s="20" t="n"/>
      <c r="J103" s="20" t="n"/>
      <c r="K103" s="23" t="str">
        <f>IF(COUNTA($A103:$D103)=0,"",IF(AND($F103="Confirmed",OR($E103="",$E103=Summary!$B$6),ISNUMBER($D103)),$D103,0))</f>
        <v/>
      </c>
      <c r="L103" s="23" t="str">
        <f>IF(COUNTA($A103:$D103)=0,"",IF(AND($F103="Reported",OR($E103="",$E103=Summary!$B$6),ISNUMBER($D103)),$D103,0))</f>
        <v/>
      </c>
      <c r="M103" s="24" t="str">
        <f>IF(COUNTA($A103:$D103)=0,"",IF($B103="","no",IF(COUNTIF(Charges!$A$5:$A$124,$B103)&gt;0,"yes","no")))</f>
        <v/>
      </c>
      <c r="N103" s="25" t="str">
        <f>IF(AND($F103="Confirmed",$M103="yes",ISNUMBER($C103)),IFERROR(IF(ISNUMBER(INDEX(Charges!$E$5:$E$124,MATCH($B103,Charges!$A$5:$A$124,0))),$C103-INDEX(Charges!$E$5:$E$124,MATCH($B103,Charges!$A$5:$A$124,0)),""),""),"")</f>
        <v/>
      </c>
      <c r="O103" s="24" t="str">
        <f>IF(COUNTA($A103:$D103)=0,"",IF($A103="","Add a payment ID",IF(COUNTIF($A$5:$A$404,$A103)&gt;1,"Duplicate payment ID",IF(AND($F103&lt;&gt;"Reported",$F103&lt;&gt;"Confirmed",$F103&lt;&gt;"Voided"),"Choose a confirmation state",IF($B103="","Add the charge ID this payment applies to",IF($M103="no","Charge ID not found on the Charges sheet",IF(NOT(ISNUMBER($D103)),"Enter the amount",IF(NOT(ISNUMBER($C103)),"Enter the date as YYYY-MM-DD",IF(AND($E103&lt;&gt;"",$E103&lt;&gt;Summary!$B$6),"Currency differs from the ledger: not counted",IF(AND($F103="Voided",$J103=""),"Add the reason for voiding in Note",IF(AND($F103&lt;&gt;"Voided",$G103&lt;&gt;"",COUNTIFS($B$5:$B$404,$B103,$G$5:$G$404,$G103,$D$5:$D$404,$D103,$F$5:$F$404,"&lt;&gt;Voided")&gt;1),"Possible duplicate: same charge, reference and amount","")))))))))))</f>
        <v/>
      </c>
    </row>
    <row r="104">
      <c r="A104" s="20" t="n"/>
      <c r="B104" s="20" t="n"/>
      <c r="C104" s="21" t="n"/>
      <c r="D104" s="22" t="n"/>
      <c r="E104" s="20" t="n"/>
      <c r="F104" s="20" t="n"/>
      <c r="G104" s="20" t="n"/>
      <c r="H104" s="20" t="n"/>
      <c r="I104" s="20" t="n"/>
      <c r="J104" s="20" t="n"/>
      <c r="K104" s="23" t="str">
        <f>IF(COUNTA($A104:$D104)=0,"",IF(AND($F104="Confirmed",OR($E104="",$E104=Summary!$B$6),ISNUMBER($D104)),$D104,0))</f>
        <v/>
      </c>
      <c r="L104" s="23" t="str">
        <f>IF(COUNTA($A104:$D104)=0,"",IF(AND($F104="Reported",OR($E104="",$E104=Summary!$B$6),ISNUMBER($D104)),$D104,0))</f>
        <v/>
      </c>
      <c r="M104" s="24" t="str">
        <f>IF(COUNTA($A104:$D104)=0,"",IF($B104="","no",IF(COUNTIF(Charges!$A$5:$A$124,$B104)&gt;0,"yes","no")))</f>
        <v/>
      </c>
      <c r="N104" s="25" t="str">
        <f>IF(AND($F104="Confirmed",$M104="yes",ISNUMBER($C104)),IFERROR(IF(ISNUMBER(INDEX(Charges!$E$5:$E$124,MATCH($B104,Charges!$A$5:$A$124,0))),$C104-INDEX(Charges!$E$5:$E$124,MATCH($B104,Charges!$A$5:$A$124,0)),""),""),"")</f>
        <v/>
      </c>
      <c r="O104" s="24" t="str">
        <f>IF(COUNTA($A104:$D104)=0,"",IF($A104="","Add a payment ID",IF(COUNTIF($A$5:$A$404,$A104)&gt;1,"Duplicate payment ID",IF(AND($F104&lt;&gt;"Reported",$F104&lt;&gt;"Confirmed",$F104&lt;&gt;"Voided"),"Choose a confirmation state",IF($B104="","Add the charge ID this payment applies to",IF($M104="no","Charge ID not found on the Charges sheet",IF(NOT(ISNUMBER($D104)),"Enter the amount",IF(NOT(ISNUMBER($C104)),"Enter the date as YYYY-MM-DD",IF(AND($E104&lt;&gt;"",$E104&lt;&gt;Summary!$B$6),"Currency differs from the ledger: not counted",IF(AND($F104="Voided",$J104=""),"Add the reason for voiding in Note",IF(AND($F104&lt;&gt;"Voided",$G104&lt;&gt;"",COUNTIFS($B$5:$B$404,$B104,$G$5:$G$404,$G104,$D$5:$D$404,$D104,$F$5:$F$404,"&lt;&gt;Voided")&gt;1),"Possible duplicate: same charge, reference and amount","")))))))))))</f>
        <v/>
      </c>
    </row>
    <row r="105">
      <c r="A105" s="20" t="n"/>
      <c r="B105" s="20" t="n"/>
      <c r="C105" s="21" t="n"/>
      <c r="D105" s="22" t="n"/>
      <c r="E105" s="20" t="n"/>
      <c r="F105" s="20" t="n"/>
      <c r="G105" s="20" t="n"/>
      <c r="H105" s="20" t="n"/>
      <c r="I105" s="20" t="n"/>
      <c r="J105" s="20" t="n"/>
      <c r="K105" s="23" t="str">
        <f>IF(COUNTA($A105:$D105)=0,"",IF(AND($F105="Confirmed",OR($E105="",$E105=Summary!$B$6),ISNUMBER($D105)),$D105,0))</f>
        <v/>
      </c>
      <c r="L105" s="23" t="str">
        <f>IF(COUNTA($A105:$D105)=0,"",IF(AND($F105="Reported",OR($E105="",$E105=Summary!$B$6),ISNUMBER($D105)),$D105,0))</f>
        <v/>
      </c>
      <c r="M105" s="24" t="str">
        <f>IF(COUNTA($A105:$D105)=0,"",IF($B105="","no",IF(COUNTIF(Charges!$A$5:$A$124,$B105)&gt;0,"yes","no")))</f>
        <v/>
      </c>
      <c r="N105" s="25" t="str">
        <f>IF(AND($F105="Confirmed",$M105="yes",ISNUMBER($C105)),IFERROR(IF(ISNUMBER(INDEX(Charges!$E$5:$E$124,MATCH($B105,Charges!$A$5:$A$124,0))),$C105-INDEX(Charges!$E$5:$E$124,MATCH($B105,Charges!$A$5:$A$124,0)),""),""),"")</f>
        <v/>
      </c>
      <c r="O105" s="24" t="str">
        <f>IF(COUNTA($A105:$D105)=0,"",IF($A105="","Add a payment ID",IF(COUNTIF($A$5:$A$404,$A105)&gt;1,"Duplicate payment ID",IF(AND($F105&lt;&gt;"Reported",$F105&lt;&gt;"Confirmed",$F105&lt;&gt;"Voided"),"Choose a confirmation state",IF($B105="","Add the charge ID this payment applies to",IF($M105="no","Charge ID not found on the Charges sheet",IF(NOT(ISNUMBER($D105)),"Enter the amount",IF(NOT(ISNUMBER($C105)),"Enter the date as YYYY-MM-DD",IF(AND($E105&lt;&gt;"",$E105&lt;&gt;Summary!$B$6),"Currency differs from the ledger: not counted",IF(AND($F105="Voided",$J105=""),"Add the reason for voiding in Note",IF(AND($F105&lt;&gt;"Voided",$G105&lt;&gt;"",COUNTIFS($B$5:$B$404,$B105,$G$5:$G$404,$G105,$D$5:$D$404,$D105,$F$5:$F$404,"&lt;&gt;Voided")&gt;1),"Possible duplicate: same charge, reference and amount","")))))))))))</f>
        <v/>
      </c>
    </row>
    <row r="106">
      <c r="A106" s="20" t="n"/>
      <c r="B106" s="20" t="n"/>
      <c r="C106" s="21" t="n"/>
      <c r="D106" s="22" t="n"/>
      <c r="E106" s="20" t="n"/>
      <c r="F106" s="20" t="n"/>
      <c r="G106" s="20" t="n"/>
      <c r="H106" s="20" t="n"/>
      <c r="I106" s="20" t="n"/>
      <c r="J106" s="20" t="n"/>
      <c r="K106" s="23" t="str">
        <f>IF(COUNTA($A106:$D106)=0,"",IF(AND($F106="Confirmed",OR($E106="",$E106=Summary!$B$6),ISNUMBER($D106)),$D106,0))</f>
        <v/>
      </c>
      <c r="L106" s="23" t="str">
        <f>IF(COUNTA($A106:$D106)=0,"",IF(AND($F106="Reported",OR($E106="",$E106=Summary!$B$6),ISNUMBER($D106)),$D106,0))</f>
        <v/>
      </c>
      <c r="M106" s="24" t="str">
        <f>IF(COUNTA($A106:$D106)=0,"",IF($B106="","no",IF(COUNTIF(Charges!$A$5:$A$124,$B106)&gt;0,"yes","no")))</f>
        <v/>
      </c>
      <c r="N106" s="25" t="str">
        <f>IF(AND($F106="Confirmed",$M106="yes",ISNUMBER($C106)),IFERROR(IF(ISNUMBER(INDEX(Charges!$E$5:$E$124,MATCH($B106,Charges!$A$5:$A$124,0))),$C106-INDEX(Charges!$E$5:$E$124,MATCH($B106,Charges!$A$5:$A$124,0)),""),""),"")</f>
        <v/>
      </c>
      <c r="O106" s="24" t="str">
        <f>IF(COUNTA($A106:$D106)=0,"",IF($A106="","Add a payment ID",IF(COUNTIF($A$5:$A$404,$A106)&gt;1,"Duplicate payment ID",IF(AND($F106&lt;&gt;"Reported",$F106&lt;&gt;"Confirmed",$F106&lt;&gt;"Voided"),"Choose a confirmation state",IF($B106="","Add the charge ID this payment applies to",IF($M106="no","Charge ID not found on the Charges sheet",IF(NOT(ISNUMBER($D106)),"Enter the amount",IF(NOT(ISNUMBER($C106)),"Enter the date as YYYY-MM-DD",IF(AND($E106&lt;&gt;"",$E106&lt;&gt;Summary!$B$6),"Currency differs from the ledger: not counted",IF(AND($F106="Voided",$J106=""),"Add the reason for voiding in Note",IF(AND($F106&lt;&gt;"Voided",$G106&lt;&gt;"",COUNTIFS($B$5:$B$404,$B106,$G$5:$G$404,$G106,$D$5:$D$404,$D106,$F$5:$F$404,"&lt;&gt;Voided")&gt;1),"Possible duplicate: same charge, reference and amount","")))))))))))</f>
        <v/>
      </c>
    </row>
    <row r="107">
      <c r="A107" s="20" t="n"/>
      <c r="B107" s="20" t="n"/>
      <c r="C107" s="21" t="n"/>
      <c r="D107" s="22" t="n"/>
      <c r="E107" s="20" t="n"/>
      <c r="F107" s="20" t="n"/>
      <c r="G107" s="20" t="n"/>
      <c r="H107" s="20" t="n"/>
      <c r="I107" s="20" t="n"/>
      <c r="J107" s="20" t="n"/>
      <c r="K107" s="23" t="str">
        <f>IF(COUNTA($A107:$D107)=0,"",IF(AND($F107="Confirmed",OR($E107="",$E107=Summary!$B$6),ISNUMBER($D107)),$D107,0))</f>
        <v/>
      </c>
      <c r="L107" s="23" t="str">
        <f>IF(COUNTA($A107:$D107)=0,"",IF(AND($F107="Reported",OR($E107="",$E107=Summary!$B$6),ISNUMBER($D107)),$D107,0))</f>
        <v/>
      </c>
      <c r="M107" s="24" t="str">
        <f>IF(COUNTA($A107:$D107)=0,"",IF($B107="","no",IF(COUNTIF(Charges!$A$5:$A$124,$B107)&gt;0,"yes","no")))</f>
        <v/>
      </c>
      <c r="N107" s="25" t="str">
        <f>IF(AND($F107="Confirmed",$M107="yes",ISNUMBER($C107)),IFERROR(IF(ISNUMBER(INDEX(Charges!$E$5:$E$124,MATCH($B107,Charges!$A$5:$A$124,0))),$C107-INDEX(Charges!$E$5:$E$124,MATCH($B107,Charges!$A$5:$A$124,0)),""),""),"")</f>
        <v/>
      </c>
      <c r="O107" s="24" t="str">
        <f>IF(COUNTA($A107:$D107)=0,"",IF($A107="","Add a payment ID",IF(COUNTIF($A$5:$A$404,$A107)&gt;1,"Duplicate payment ID",IF(AND($F107&lt;&gt;"Reported",$F107&lt;&gt;"Confirmed",$F107&lt;&gt;"Voided"),"Choose a confirmation state",IF($B107="","Add the charge ID this payment applies to",IF($M107="no","Charge ID not found on the Charges sheet",IF(NOT(ISNUMBER($D107)),"Enter the amount",IF(NOT(ISNUMBER($C107)),"Enter the date as YYYY-MM-DD",IF(AND($E107&lt;&gt;"",$E107&lt;&gt;Summary!$B$6),"Currency differs from the ledger: not counted",IF(AND($F107="Voided",$J107=""),"Add the reason for voiding in Note",IF(AND($F107&lt;&gt;"Voided",$G107&lt;&gt;"",COUNTIFS($B$5:$B$404,$B107,$G$5:$G$404,$G107,$D$5:$D$404,$D107,$F$5:$F$404,"&lt;&gt;Voided")&gt;1),"Possible duplicate: same charge, reference and amount","")))))))))))</f>
        <v/>
      </c>
    </row>
    <row r="108">
      <c r="A108" s="20" t="n"/>
      <c r="B108" s="20" t="n"/>
      <c r="C108" s="21" t="n"/>
      <c r="D108" s="22" t="n"/>
      <c r="E108" s="20" t="n"/>
      <c r="F108" s="20" t="n"/>
      <c r="G108" s="20" t="n"/>
      <c r="H108" s="20" t="n"/>
      <c r="I108" s="20" t="n"/>
      <c r="J108" s="20" t="n"/>
      <c r="K108" s="23" t="str">
        <f>IF(COUNTA($A108:$D108)=0,"",IF(AND($F108="Confirmed",OR($E108="",$E108=Summary!$B$6),ISNUMBER($D108)),$D108,0))</f>
        <v/>
      </c>
      <c r="L108" s="23" t="str">
        <f>IF(COUNTA($A108:$D108)=0,"",IF(AND($F108="Reported",OR($E108="",$E108=Summary!$B$6),ISNUMBER($D108)),$D108,0))</f>
        <v/>
      </c>
      <c r="M108" s="24" t="str">
        <f>IF(COUNTA($A108:$D108)=0,"",IF($B108="","no",IF(COUNTIF(Charges!$A$5:$A$124,$B108)&gt;0,"yes","no")))</f>
        <v/>
      </c>
      <c r="N108" s="25" t="str">
        <f>IF(AND($F108="Confirmed",$M108="yes",ISNUMBER($C108)),IFERROR(IF(ISNUMBER(INDEX(Charges!$E$5:$E$124,MATCH($B108,Charges!$A$5:$A$124,0))),$C108-INDEX(Charges!$E$5:$E$124,MATCH($B108,Charges!$A$5:$A$124,0)),""),""),"")</f>
        <v/>
      </c>
      <c r="O108" s="24" t="str">
        <f>IF(COUNTA($A108:$D108)=0,"",IF($A108="","Add a payment ID",IF(COUNTIF($A$5:$A$404,$A108)&gt;1,"Duplicate payment ID",IF(AND($F108&lt;&gt;"Reported",$F108&lt;&gt;"Confirmed",$F108&lt;&gt;"Voided"),"Choose a confirmation state",IF($B108="","Add the charge ID this payment applies to",IF($M108="no","Charge ID not found on the Charges sheet",IF(NOT(ISNUMBER($D108)),"Enter the amount",IF(NOT(ISNUMBER($C108)),"Enter the date as YYYY-MM-DD",IF(AND($E108&lt;&gt;"",$E108&lt;&gt;Summary!$B$6),"Currency differs from the ledger: not counted",IF(AND($F108="Voided",$J108=""),"Add the reason for voiding in Note",IF(AND($F108&lt;&gt;"Voided",$G108&lt;&gt;"",COUNTIFS($B$5:$B$404,$B108,$G$5:$G$404,$G108,$D$5:$D$404,$D108,$F$5:$F$404,"&lt;&gt;Voided")&gt;1),"Possible duplicate: same charge, reference and amount","")))))))))))</f>
        <v/>
      </c>
    </row>
    <row r="109">
      <c r="A109" s="20" t="n"/>
      <c r="B109" s="20" t="n"/>
      <c r="C109" s="21" t="n"/>
      <c r="D109" s="22" t="n"/>
      <c r="E109" s="20" t="n"/>
      <c r="F109" s="20" t="n"/>
      <c r="G109" s="20" t="n"/>
      <c r="H109" s="20" t="n"/>
      <c r="I109" s="20" t="n"/>
      <c r="J109" s="20" t="n"/>
      <c r="K109" s="23" t="str">
        <f>IF(COUNTA($A109:$D109)=0,"",IF(AND($F109="Confirmed",OR($E109="",$E109=Summary!$B$6),ISNUMBER($D109)),$D109,0))</f>
        <v/>
      </c>
      <c r="L109" s="23" t="str">
        <f>IF(COUNTA($A109:$D109)=0,"",IF(AND($F109="Reported",OR($E109="",$E109=Summary!$B$6),ISNUMBER($D109)),$D109,0))</f>
        <v/>
      </c>
      <c r="M109" s="24" t="str">
        <f>IF(COUNTA($A109:$D109)=0,"",IF($B109="","no",IF(COUNTIF(Charges!$A$5:$A$124,$B109)&gt;0,"yes","no")))</f>
        <v/>
      </c>
      <c r="N109" s="25" t="str">
        <f>IF(AND($F109="Confirmed",$M109="yes",ISNUMBER($C109)),IFERROR(IF(ISNUMBER(INDEX(Charges!$E$5:$E$124,MATCH($B109,Charges!$A$5:$A$124,0))),$C109-INDEX(Charges!$E$5:$E$124,MATCH($B109,Charges!$A$5:$A$124,0)),""),""),"")</f>
        <v/>
      </c>
      <c r="O109" s="24" t="str">
        <f>IF(COUNTA($A109:$D109)=0,"",IF($A109="","Add a payment ID",IF(COUNTIF($A$5:$A$404,$A109)&gt;1,"Duplicate payment ID",IF(AND($F109&lt;&gt;"Reported",$F109&lt;&gt;"Confirmed",$F109&lt;&gt;"Voided"),"Choose a confirmation state",IF($B109="","Add the charge ID this payment applies to",IF($M109="no","Charge ID not found on the Charges sheet",IF(NOT(ISNUMBER($D109)),"Enter the amount",IF(NOT(ISNUMBER($C109)),"Enter the date as YYYY-MM-DD",IF(AND($E109&lt;&gt;"",$E109&lt;&gt;Summary!$B$6),"Currency differs from the ledger: not counted",IF(AND($F109="Voided",$J109=""),"Add the reason for voiding in Note",IF(AND($F109&lt;&gt;"Voided",$G109&lt;&gt;"",COUNTIFS($B$5:$B$404,$B109,$G$5:$G$404,$G109,$D$5:$D$404,$D109,$F$5:$F$404,"&lt;&gt;Voided")&gt;1),"Possible duplicate: same charge, reference and amount","")))))))))))</f>
        <v/>
      </c>
    </row>
    <row r="110">
      <c r="A110" s="20" t="n"/>
      <c r="B110" s="20" t="n"/>
      <c r="C110" s="21" t="n"/>
      <c r="D110" s="22" t="n"/>
      <c r="E110" s="20" t="n"/>
      <c r="F110" s="20" t="n"/>
      <c r="G110" s="20" t="n"/>
      <c r="H110" s="20" t="n"/>
      <c r="I110" s="20" t="n"/>
      <c r="J110" s="20" t="n"/>
      <c r="K110" s="23" t="str">
        <f>IF(COUNTA($A110:$D110)=0,"",IF(AND($F110="Confirmed",OR($E110="",$E110=Summary!$B$6),ISNUMBER($D110)),$D110,0))</f>
        <v/>
      </c>
      <c r="L110" s="23" t="str">
        <f>IF(COUNTA($A110:$D110)=0,"",IF(AND($F110="Reported",OR($E110="",$E110=Summary!$B$6),ISNUMBER($D110)),$D110,0))</f>
        <v/>
      </c>
      <c r="M110" s="24" t="str">
        <f>IF(COUNTA($A110:$D110)=0,"",IF($B110="","no",IF(COUNTIF(Charges!$A$5:$A$124,$B110)&gt;0,"yes","no")))</f>
        <v/>
      </c>
      <c r="N110" s="25" t="str">
        <f>IF(AND($F110="Confirmed",$M110="yes",ISNUMBER($C110)),IFERROR(IF(ISNUMBER(INDEX(Charges!$E$5:$E$124,MATCH($B110,Charges!$A$5:$A$124,0))),$C110-INDEX(Charges!$E$5:$E$124,MATCH($B110,Charges!$A$5:$A$124,0)),""),""),"")</f>
        <v/>
      </c>
      <c r="O110" s="24" t="str">
        <f>IF(COUNTA($A110:$D110)=0,"",IF($A110="","Add a payment ID",IF(COUNTIF($A$5:$A$404,$A110)&gt;1,"Duplicate payment ID",IF(AND($F110&lt;&gt;"Reported",$F110&lt;&gt;"Confirmed",$F110&lt;&gt;"Voided"),"Choose a confirmation state",IF($B110="","Add the charge ID this payment applies to",IF($M110="no","Charge ID not found on the Charges sheet",IF(NOT(ISNUMBER($D110)),"Enter the amount",IF(NOT(ISNUMBER($C110)),"Enter the date as YYYY-MM-DD",IF(AND($E110&lt;&gt;"",$E110&lt;&gt;Summary!$B$6),"Currency differs from the ledger: not counted",IF(AND($F110="Voided",$J110=""),"Add the reason for voiding in Note",IF(AND($F110&lt;&gt;"Voided",$G110&lt;&gt;"",COUNTIFS($B$5:$B$404,$B110,$G$5:$G$404,$G110,$D$5:$D$404,$D110,$F$5:$F$404,"&lt;&gt;Voided")&gt;1),"Possible duplicate: same charge, reference and amount","")))))))))))</f>
        <v/>
      </c>
    </row>
    <row r="111">
      <c r="A111" s="20" t="n"/>
      <c r="B111" s="20" t="n"/>
      <c r="C111" s="21" t="n"/>
      <c r="D111" s="22" t="n"/>
      <c r="E111" s="20" t="n"/>
      <c r="F111" s="20" t="n"/>
      <c r="G111" s="20" t="n"/>
      <c r="H111" s="20" t="n"/>
      <c r="I111" s="20" t="n"/>
      <c r="J111" s="20" t="n"/>
      <c r="K111" s="23" t="str">
        <f>IF(COUNTA($A111:$D111)=0,"",IF(AND($F111="Confirmed",OR($E111="",$E111=Summary!$B$6),ISNUMBER($D111)),$D111,0))</f>
        <v/>
      </c>
      <c r="L111" s="23" t="str">
        <f>IF(COUNTA($A111:$D111)=0,"",IF(AND($F111="Reported",OR($E111="",$E111=Summary!$B$6),ISNUMBER($D111)),$D111,0))</f>
        <v/>
      </c>
      <c r="M111" s="24" t="str">
        <f>IF(COUNTA($A111:$D111)=0,"",IF($B111="","no",IF(COUNTIF(Charges!$A$5:$A$124,$B111)&gt;0,"yes","no")))</f>
        <v/>
      </c>
      <c r="N111" s="25" t="str">
        <f>IF(AND($F111="Confirmed",$M111="yes",ISNUMBER($C111)),IFERROR(IF(ISNUMBER(INDEX(Charges!$E$5:$E$124,MATCH($B111,Charges!$A$5:$A$124,0))),$C111-INDEX(Charges!$E$5:$E$124,MATCH($B111,Charges!$A$5:$A$124,0)),""),""),"")</f>
        <v/>
      </c>
      <c r="O111" s="24" t="str">
        <f>IF(COUNTA($A111:$D111)=0,"",IF($A111="","Add a payment ID",IF(COUNTIF($A$5:$A$404,$A111)&gt;1,"Duplicate payment ID",IF(AND($F111&lt;&gt;"Reported",$F111&lt;&gt;"Confirmed",$F111&lt;&gt;"Voided"),"Choose a confirmation state",IF($B111="","Add the charge ID this payment applies to",IF($M111="no","Charge ID not found on the Charges sheet",IF(NOT(ISNUMBER($D111)),"Enter the amount",IF(NOT(ISNUMBER($C111)),"Enter the date as YYYY-MM-DD",IF(AND($E111&lt;&gt;"",$E111&lt;&gt;Summary!$B$6),"Currency differs from the ledger: not counted",IF(AND($F111="Voided",$J111=""),"Add the reason for voiding in Note",IF(AND($F111&lt;&gt;"Voided",$G111&lt;&gt;"",COUNTIFS($B$5:$B$404,$B111,$G$5:$G$404,$G111,$D$5:$D$404,$D111,$F$5:$F$404,"&lt;&gt;Voided")&gt;1),"Possible duplicate: same charge, reference and amount","")))))))))))</f>
        <v/>
      </c>
    </row>
    <row r="112">
      <c r="A112" s="20" t="n"/>
      <c r="B112" s="20" t="n"/>
      <c r="C112" s="21" t="n"/>
      <c r="D112" s="22" t="n"/>
      <c r="E112" s="20" t="n"/>
      <c r="F112" s="20" t="n"/>
      <c r="G112" s="20" t="n"/>
      <c r="H112" s="20" t="n"/>
      <c r="I112" s="20" t="n"/>
      <c r="J112" s="20" t="n"/>
      <c r="K112" s="23" t="str">
        <f>IF(COUNTA($A112:$D112)=0,"",IF(AND($F112="Confirmed",OR($E112="",$E112=Summary!$B$6),ISNUMBER($D112)),$D112,0))</f>
        <v/>
      </c>
      <c r="L112" s="23" t="str">
        <f>IF(COUNTA($A112:$D112)=0,"",IF(AND($F112="Reported",OR($E112="",$E112=Summary!$B$6),ISNUMBER($D112)),$D112,0))</f>
        <v/>
      </c>
      <c r="M112" s="24" t="str">
        <f>IF(COUNTA($A112:$D112)=0,"",IF($B112="","no",IF(COUNTIF(Charges!$A$5:$A$124,$B112)&gt;0,"yes","no")))</f>
        <v/>
      </c>
      <c r="N112" s="25" t="str">
        <f>IF(AND($F112="Confirmed",$M112="yes",ISNUMBER($C112)),IFERROR(IF(ISNUMBER(INDEX(Charges!$E$5:$E$124,MATCH($B112,Charges!$A$5:$A$124,0))),$C112-INDEX(Charges!$E$5:$E$124,MATCH($B112,Charges!$A$5:$A$124,0)),""),""),"")</f>
        <v/>
      </c>
      <c r="O112" s="24" t="str">
        <f>IF(COUNTA($A112:$D112)=0,"",IF($A112="","Add a payment ID",IF(COUNTIF($A$5:$A$404,$A112)&gt;1,"Duplicate payment ID",IF(AND($F112&lt;&gt;"Reported",$F112&lt;&gt;"Confirmed",$F112&lt;&gt;"Voided"),"Choose a confirmation state",IF($B112="","Add the charge ID this payment applies to",IF($M112="no","Charge ID not found on the Charges sheet",IF(NOT(ISNUMBER($D112)),"Enter the amount",IF(NOT(ISNUMBER($C112)),"Enter the date as YYYY-MM-DD",IF(AND($E112&lt;&gt;"",$E112&lt;&gt;Summary!$B$6),"Currency differs from the ledger: not counted",IF(AND($F112="Voided",$J112=""),"Add the reason for voiding in Note",IF(AND($F112&lt;&gt;"Voided",$G112&lt;&gt;"",COUNTIFS($B$5:$B$404,$B112,$G$5:$G$404,$G112,$D$5:$D$404,$D112,$F$5:$F$404,"&lt;&gt;Voided")&gt;1),"Possible duplicate: same charge, reference and amount","")))))))))))</f>
        <v/>
      </c>
    </row>
    <row r="113">
      <c r="A113" s="20" t="n"/>
      <c r="B113" s="20" t="n"/>
      <c r="C113" s="21" t="n"/>
      <c r="D113" s="22" t="n"/>
      <c r="E113" s="20" t="n"/>
      <c r="F113" s="20" t="n"/>
      <c r="G113" s="20" t="n"/>
      <c r="H113" s="20" t="n"/>
      <c r="I113" s="20" t="n"/>
      <c r="J113" s="20" t="n"/>
      <c r="K113" s="23" t="str">
        <f>IF(COUNTA($A113:$D113)=0,"",IF(AND($F113="Confirmed",OR($E113="",$E113=Summary!$B$6),ISNUMBER($D113)),$D113,0))</f>
        <v/>
      </c>
      <c r="L113" s="23" t="str">
        <f>IF(COUNTA($A113:$D113)=0,"",IF(AND($F113="Reported",OR($E113="",$E113=Summary!$B$6),ISNUMBER($D113)),$D113,0))</f>
        <v/>
      </c>
      <c r="M113" s="24" t="str">
        <f>IF(COUNTA($A113:$D113)=0,"",IF($B113="","no",IF(COUNTIF(Charges!$A$5:$A$124,$B113)&gt;0,"yes","no")))</f>
        <v/>
      </c>
      <c r="N113" s="25" t="str">
        <f>IF(AND($F113="Confirmed",$M113="yes",ISNUMBER($C113)),IFERROR(IF(ISNUMBER(INDEX(Charges!$E$5:$E$124,MATCH($B113,Charges!$A$5:$A$124,0))),$C113-INDEX(Charges!$E$5:$E$124,MATCH($B113,Charges!$A$5:$A$124,0)),""),""),"")</f>
        <v/>
      </c>
      <c r="O113" s="24" t="str">
        <f>IF(COUNTA($A113:$D113)=0,"",IF($A113="","Add a payment ID",IF(COUNTIF($A$5:$A$404,$A113)&gt;1,"Duplicate payment ID",IF(AND($F113&lt;&gt;"Reported",$F113&lt;&gt;"Confirmed",$F113&lt;&gt;"Voided"),"Choose a confirmation state",IF($B113="","Add the charge ID this payment applies to",IF($M113="no","Charge ID not found on the Charges sheet",IF(NOT(ISNUMBER($D113)),"Enter the amount",IF(NOT(ISNUMBER($C113)),"Enter the date as YYYY-MM-DD",IF(AND($E113&lt;&gt;"",$E113&lt;&gt;Summary!$B$6),"Currency differs from the ledger: not counted",IF(AND($F113="Voided",$J113=""),"Add the reason for voiding in Note",IF(AND($F113&lt;&gt;"Voided",$G113&lt;&gt;"",COUNTIFS($B$5:$B$404,$B113,$G$5:$G$404,$G113,$D$5:$D$404,$D113,$F$5:$F$404,"&lt;&gt;Voided")&gt;1),"Possible duplicate: same charge, reference and amount","")))))))))))</f>
        <v/>
      </c>
    </row>
    <row r="114">
      <c r="A114" s="20" t="n"/>
      <c r="B114" s="20" t="n"/>
      <c r="C114" s="21" t="n"/>
      <c r="D114" s="22" t="n"/>
      <c r="E114" s="20" t="n"/>
      <c r="F114" s="20" t="n"/>
      <c r="G114" s="20" t="n"/>
      <c r="H114" s="20" t="n"/>
      <c r="I114" s="20" t="n"/>
      <c r="J114" s="20" t="n"/>
      <c r="K114" s="23" t="str">
        <f>IF(COUNTA($A114:$D114)=0,"",IF(AND($F114="Confirmed",OR($E114="",$E114=Summary!$B$6),ISNUMBER($D114)),$D114,0))</f>
        <v/>
      </c>
      <c r="L114" s="23" t="str">
        <f>IF(COUNTA($A114:$D114)=0,"",IF(AND($F114="Reported",OR($E114="",$E114=Summary!$B$6),ISNUMBER($D114)),$D114,0))</f>
        <v/>
      </c>
      <c r="M114" s="24" t="str">
        <f>IF(COUNTA($A114:$D114)=0,"",IF($B114="","no",IF(COUNTIF(Charges!$A$5:$A$124,$B114)&gt;0,"yes","no")))</f>
        <v/>
      </c>
      <c r="N114" s="25" t="str">
        <f>IF(AND($F114="Confirmed",$M114="yes",ISNUMBER($C114)),IFERROR(IF(ISNUMBER(INDEX(Charges!$E$5:$E$124,MATCH($B114,Charges!$A$5:$A$124,0))),$C114-INDEX(Charges!$E$5:$E$124,MATCH($B114,Charges!$A$5:$A$124,0)),""),""),"")</f>
        <v/>
      </c>
      <c r="O114" s="24" t="str">
        <f>IF(COUNTA($A114:$D114)=0,"",IF($A114="","Add a payment ID",IF(COUNTIF($A$5:$A$404,$A114)&gt;1,"Duplicate payment ID",IF(AND($F114&lt;&gt;"Reported",$F114&lt;&gt;"Confirmed",$F114&lt;&gt;"Voided"),"Choose a confirmation state",IF($B114="","Add the charge ID this payment applies to",IF($M114="no","Charge ID not found on the Charges sheet",IF(NOT(ISNUMBER($D114)),"Enter the amount",IF(NOT(ISNUMBER($C114)),"Enter the date as YYYY-MM-DD",IF(AND($E114&lt;&gt;"",$E114&lt;&gt;Summary!$B$6),"Currency differs from the ledger: not counted",IF(AND($F114="Voided",$J114=""),"Add the reason for voiding in Note",IF(AND($F114&lt;&gt;"Voided",$G114&lt;&gt;"",COUNTIFS($B$5:$B$404,$B114,$G$5:$G$404,$G114,$D$5:$D$404,$D114,$F$5:$F$404,"&lt;&gt;Voided")&gt;1),"Possible duplicate: same charge, reference and amount","")))))))))))</f>
        <v/>
      </c>
    </row>
    <row r="115">
      <c r="A115" s="20" t="n"/>
      <c r="B115" s="20" t="n"/>
      <c r="C115" s="21" t="n"/>
      <c r="D115" s="22" t="n"/>
      <c r="E115" s="20" t="n"/>
      <c r="F115" s="20" t="n"/>
      <c r="G115" s="20" t="n"/>
      <c r="H115" s="20" t="n"/>
      <c r="I115" s="20" t="n"/>
      <c r="J115" s="20" t="n"/>
      <c r="K115" s="23" t="str">
        <f>IF(COUNTA($A115:$D115)=0,"",IF(AND($F115="Confirmed",OR($E115="",$E115=Summary!$B$6),ISNUMBER($D115)),$D115,0))</f>
        <v/>
      </c>
      <c r="L115" s="23" t="str">
        <f>IF(COUNTA($A115:$D115)=0,"",IF(AND($F115="Reported",OR($E115="",$E115=Summary!$B$6),ISNUMBER($D115)),$D115,0))</f>
        <v/>
      </c>
      <c r="M115" s="24" t="str">
        <f>IF(COUNTA($A115:$D115)=0,"",IF($B115="","no",IF(COUNTIF(Charges!$A$5:$A$124,$B115)&gt;0,"yes","no")))</f>
        <v/>
      </c>
      <c r="N115" s="25" t="str">
        <f>IF(AND($F115="Confirmed",$M115="yes",ISNUMBER($C115)),IFERROR(IF(ISNUMBER(INDEX(Charges!$E$5:$E$124,MATCH($B115,Charges!$A$5:$A$124,0))),$C115-INDEX(Charges!$E$5:$E$124,MATCH($B115,Charges!$A$5:$A$124,0)),""),""),"")</f>
        <v/>
      </c>
      <c r="O115" s="24" t="str">
        <f>IF(COUNTA($A115:$D115)=0,"",IF($A115="","Add a payment ID",IF(COUNTIF($A$5:$A$404,$A115)&gt;1,"Duplicate payment ID",IF(AND($F115&lt;&gt;"Reported",$F115&lt;&gt;"Confirmed",$F115&lt;&gt;"Voided"),"Choose a confirmation state",IF($B115="","Add the charge ID this payment applies to",IF($M115="no","Charge ID not found on the Charges sheet",IF(NOT(ISNUMBER($D115)),"Enter the amount",IF(NOT(ISNUMBER($C115)),"Enter the date as YYYY-MM-DD",IF(AND($E115&lt;&gt;"",$E115&lt;&gt;Summary!$B$6),"Currency differs from the ledger: not counted",IF(AND($F115="Voided",$J115=""),"Add the reason for voiding in Note",IF(AND($F115&lt;&gt;"Voided",$G115&lt;&gt;"",COUNTIFS($B$5:$B$404,$B115,$G$5:$G$404,$G115,$D$5:$D$404,$D115,$F$5:$F$404,"&lt;&gt;Voided")&gt;1),"Possible duplicate: same charge, reference and amount","")))))))))))</f>
        <v/>
      </c>
    </row>
    <row r="116">
      <c r="A116" s="20" t="n"/>
      <c r="B116" s="20" t="n"/>
      <c r="C116" s="21" t="n"/>
      <c r="D116" s="22" t="n"/>
      <c r="E116" s="20" t="n"/>
      <c r="F116" s="20" t="n"/>
      <c r="G116" s="20" t="n"/>
      <c r="H116" s="20" t="n"/>
      <c r="I116" s="20" t="n"/>
      <c r="J116" s="20" t="n"/>
      <c r="K116" s="23" t="str">
        <f>IF(COUNTA($A116:$D116)=0,"",IF(AND($F116="Confirmed",OR($E116="",$E116=Summary!$B$6),ISNUMBER($D116)),$D116,0))</f>
        <v/>
      </c>
      <c r="L116" s="23" t="str">
        <f>IF(COUNTA($A116:$D116)=0,"",IF(AND($F116="Reported",OR($E116="",$E116=Summary!$B$6),ISNUMBER($D116)),$D116,0))</f>
        <v/>
      </c>
      <c r="M116" s="24" t="str">
        <f>IF(COUNTA($A116:$D116)=0,"",IF($B116="","no",IF(COUNTIF(Charges!$A$5:$A$124,$B116)&gt;0,"yes","no")))</f>
        <v/>
      </c>
      <c r="N116" s="25" t="str">
        <f>IF(AND($F116="Confirmed",$M116="yes",ISNUMBER($C116)),IFERROR(IF(ISNUMBER(INDEX(Charges!$E$5:$E$124,MATCH($B116,Charges!$A$5:$A$124,0))),$C116-INDEX(Charges!$E$5:$E$124,MATCH($B116,Charges!$A$5:$A$124,0)),""),""),"")</f>
        <v/>
      </c>
      <c r="O116" s="24" t="str">
        <f>IF(COUNTA($A116:$D116)=0,"",IF($A116="","Add a payment ID",IF(COUNTIF($A$5:$A$404,$A116)&gt;1,"Duplicate payment ID",IF(AND($F116&lt;&gt;"Reported",$F116&lt;&gt;"Confirmed",$F116&lt;&gt;"Voided"),"Choose a confirmation state",IF($B116="","Add the charge ID this payment applies to",IF($M116="no","Charge ID not found on the Charges sheet",IF(NOT(ISNUMBER($D116)),"Enter the amount",IF(NOT(ISNUMBER($C116)),"Enter the date as YYYY-MM-DD",IF(AND($E116&lt;&gt;"",$E116&lt;&gt;Summary!$B$6),"Currency differs from the ledger: not counted",IF(AND($F116="Voided",$J116=""),"Add the reason for voiding in Note",IF(AND($F116&lt;&gt;"Voided",$G116&lt;&gt;"",COUNTIFS($B$5:$B$404,$B116,$G$5:$G$404,$G116,$D$5:$D$404,$D116,$F$5:$F$404,"&lt;&gt;Voided")&gt;1),"Possible duplicate: same charge, reference and amount","")))))))))))</f>
        <v/>
      </c>
    </row>
    <row r="117">
      <c r="A117" s="20" t="n"/>
      <c r="B117" s="20" t="n"/>
      <c r="C117" s="21" t="n"/>
      <c r="D117" s="22" t="n"/>
      <c r="E117" s="20" t="n"/>
      <c r="F117" s="20" t="n"/>
      <c r="G117" s="20" t="n"/>
      <c r="H117" s="20" t="n"/>
      <c r="I117" s="20" t="n"/>
      <c r="J117" s="20" t="n"/>
      <c r="K117" s="23" t="str">
        <f>IF(COUNTA($A117:$D117)=0,"",IF(AND($F117="Confirmed",OR($E117="",$E117=Summary!$B$6),ISNUMBER($D117)),$D117,0))</f>
        <v/>
      </c>
      <c r="L117" s="23" t="str">
        <f>IF(COUNTA($A117:$D117)=0,"",IF(AND($F117="Reported",OR($E117="",$E117=Summary!$B$6),ISNUMBER($D117)),$D117,0))</f>
        <v/>
      </c>
      <c r="M117" s="24" t="str">
        <f>IF(COUNTA($A117:$D117)=0,"",IF($B117="","no",IF(COUNTIF(Charges!$A$5:$A$124,$B117)&gt;0,"yes","no")))</f>
        <v/>
      </c>
      <c r="N117" s="25" t="str">
        <f>IF(AND($F117="Confirmed",$M117="yes",ISNUMBER($C117)),IFERROR(IF(ISNUMBER(INDEX(Charges!$E$5:$E$124,MATCH($B117,Charges!$A$5:$A$124,0))),$C117-INDEX(Charges!$E$5:$E$124,MATCH($B117,Charges!$A$5:$A$124,0)),""),""),"")</f>
        <v/>
      </c>
      <c r="O117" s="24" t="str">
        <f>IF(COUNTA($A117:$D117)=0,"",IF($A117="","Add a payment ID",IF(COUNTIF($A$5:$A$404,$A117)&gt;1,"Duplicate payment ID",IF(AND($F117&lt;&gt;"Reported",$F117&lt;&gt;"Confirmed",$F117&lt;&gt;"Voided"),"Choose a confirmation state",IF($B117="","Add the charge ID this payment applies to",IF($M117="no","Charge ID not found on the Charges sheet",IF(NOT(ISNUMBER($D117)),"Enter the amount",IF(NOT(ISNUMBER($C117)),"Enter the date as YYYY-MM-DD",IF(AND($E117&lt;&gt;"",$E117&lt;&gt;Summary!$B$6),"Currency differs from the ledger: not counted",IF(AND($F117="Voided",$J117=""),"Add the reason for voiding in Note",IF(AND($F117&lt;&gt;"Voided",$G117&lt;&gt;"",COUNTIFS($B$5:$B$404,$B117,$G$5:$G$404,$G117,$D$5:$D$404,$D117,$F$5:$F$404,"&lt;&gt;Voided")&gt;1),"Possible duplicate: same charge, reference and amount","")))))))))))</f>
        <v/>
      </c>
    </row>
    <row r="118">
      <c r="A118" s="20" t="n"/>
      <c r="B118" s="20" t="n"/>
      <c r="C118" s="21" t="n"/>
      <c r="D118" s="22" t="n"/>
      <c r="E118" s="20" t="n"/>
      <c r="F118" s="20" t="n"/>
      <c r="G118" s="20" t="n"/>
      <c r="H118" s="20" t="n"/>
      <c r="I118" s="20" t="n"/>
      <c r="J118" s="20" t="n"/>
      <c r="K118" s="23" t="str">
        <f>IF(COUNTA($A118:$D118)=0,"",IF(AND($F118="Confirmed",OR($E118="",$E118=Summary!$B$6),ISNUMBER($D118)),$D118,0))</f>
        <v/>
      </c>
      <c r="L118" s="23" t="str">
        <f>IF(COUNTA($A118:$D118)=0,"",IF(AND($F118="Reported",OR($E118="",$E118=Summary!$B$6),ISNUMBER($D118)),$D118,0))</f>
        <v/>
      </c>
      <c r="M118" s="24" t="str">
        <f>IF(COUNTA($A118:$D118)=0,"",IF($B118="","no",IF(COUNTIF(Charges!$A$5:$A$124,$B118)&gt;0,"yes","no")))</f>
        <v/>
      </c>
      <c r="N118" s="25" t="str">
        <f>IF(AND($F118="Confirmed",$M118="yes",ISNUMBER($C118)),IFERROR(IF(ISNUMBER(INDEX(Charges!$E$5:$E$124,MATCH($B118,Charges!$A$5:$A$124,0))),$C118-INDEX(Charges!$E$5:$E$124,MATCH($B118,Charges!$A$5:$A$124,0)),""),""),"")</f>
        <v/>
      </c>
      <c r="O118" s="24" t="str">
        <f>IF(COUNTA($A118:$D118)=0,"",IF($A118="","Add a payment ID",IF(COUNTIF($A$5:$A$404,$A118)&gt;1,"Duplicate payment ID",IF(AND($F118&lt;&gt;"Reported",$F118&lt;&gt;"Confirmed",$F118&lt;&gt;"Voided"),"Choose a confirmation state",IF($B118="","Add the charge ID this payment applies to",IF($M118="no","Charge ID not found on the Charges sheet",IF(NOT(ISNUMBER($D118)),"Enter the amount",IF(NOT(ISNUMBER($C118)),"Enter the date as YYYY-MM-DD",IF(AND($E118&lt;&gt;"",$E118&lt;&gt;Summary!$B$6),"Currency differs from the ledger: not counted",IF(AND($F118="Voided",$J118=""),"Add the reason for voiding in Note",IF(AND($F118&lt;&gt;"Voided",$G118&lt;&gt;"",COUNTIFS($B$5:$B$404,$B118,$G$5:$G$404,$G118,$D$5:$D$404,$D118,$F$5:$F$404,"&lt;&gt;Voided")&gt;1),"Possible duplicate: same charge, reference and amount","")))))))))))</f>
        <v/>
      </c>
    </row>
    <row r="119">
      <c r="A119" s="20" t="n"/>
      <c r="B119" s="20" t="n"/>
      <c r="C119" s="21" t="n"/>
      <c r="D119" s="22" t="n"/>
      <c r="E119" s="20" t="n"/>
      <c r="F119" s="20" t="n"/>
      <c r="G119" s="20" t="n"/>
      <c r="H119" s="20" t="n"/>
      <c r="I119" s="20" t="n"/>
      <c r="J119" s="20" t="n"/>
      <c r="K119" s="23" t="str">
        <f>IF(COUNTA($A119:$D119)=0,"",IF(AND($F119="Confirmed",OR($E119="",$E119=Summary!$B$6),ISNUMBER($D119)),$D119,0))</f>
        <v/>
      </c>
      <c r="L119" s="23" t="str">
        <f>IF(COUNTA($A119:$D119)=0,"",IF(AND($F119="Reported",OR($E119="",$E119=Summary!$B$6),ISNUMBER($D119)),$D119,0))</f>
        <v/>
      </c>
      <c r="M119" s="24" t="str">
        <f>IF(COUNTA($A119:$D119)=0,"",IF($B119="","no",IF(COUNTIF(Charges!$A$5:$A$124,$B119)&gt;0,"yes","no")))</f>
        <v/>
      </c>
      <c r="N119" s="25" t="str">
        <f>IF(AND($F119="Confirmed",$M119="yes",ISNUMBER($C119)),IFERROR(IF(ISNUMBER(INDEX(Charges!$E$5:$E$124,MATCH($B119,Charges!$A$5:$A$124,0))),$C119-INDEX(Charges!$E$5:$E$124,MATCH($B119,Charges!$A$5:$A$124,0)),""),""),"")</f>
        <v/>
      </c>
      <c r="O119" s="24" t="str">
        <f>IF(COUNTA($A119:$D119)=0,"",IF($A119="","Add a payment ID",IF(COUNTIF($A$5:$A$404,$A119)&gt;1,"Duplicate payment ID",IF(AND($F119&lt;&gt;"Reported",$F119&lt;&gt;"Confirmed",$F119&lt;&gt;"Voided"),"Choose a confirmation state",IF($B119="","Add the charge ID this payment applies to",IF($M119="no","Charge ID not found on the Charges sheet",IF(NOT(ISNUMBER($D119)),"Enter the amount",IF(NOT(ISNUMBER($C119)),"Enter the date as YYYY-MM-DD",IF(AND($E119&lt;&gt;"",$E119&lt;&gt;Summary!$B$6),"Currency differs from the ledger: not counted",IF(AND($F119="Voided",$J119=""),"Add the reason for voiding in Note",IF(AND($F119&lt;&gt;"Voided",$G119&lt;&gt;"",COUNTIFS($B$5:$B$404,$B119,$G$5:$G$404,$G119,$D$5:$D$404,$D119,$F$5:$F$404,"&lt;&gt;Voided")&gt;1),"Possible duplicate: same charge, reference and amount","")))))))))))</f>
        <v/>
      </c>
    </row>
    <row r="120">
      <c r="A120" s="20" t="n"/>
      <c r="B120" s="20" t="n"/>
      <c r="C120" s="21" t="n"/>
      <c r="D120" s="22" t="n"/>
      <c r="E120" s="20" t="n"/>
      <c r="F120" s="20" t="n"/>
      <c r="G120" s="20" t="n"/>
      <c r="H120" s="20" t="n"/>
      <c r="I120" s="20" t="n"/>
      <c r="J120" s="20" t="n"/>
      <c r="K120" s="23" t="str">
        <f>IF(COUNTA($A120:$D120)=0,"",IF(AND($F120="Confirmed",OR($E120="",$E120=Summary!$B$6),ISNUMBER($D120)),$D120,0))</f>
        <v/>
      </c>
      <c r="L120" s="23" t="str">
        <f>IF(COUNTA($A120:$D120)=0,"",IF(AND($F120="Reported",OR($E120="",$E120=Summary!$B$6),ISNUMBER($D120)),$D120,0))</f>
        <v/>
      </c>
      <c r="M120" s="24" t="str">
        <f>IF(COUNTA($A120:$D120)=0,"",IF($B120="","no",IF(COUNTIF(Charges!$A$5:$A$124,$B120)&gt;0,"yes","no")))</f>
        <v/>
      </c>
      <c r="N120" s="25" t="str">
        <f>IF(AND($F120="Confirmed",$M120="yes",ISNUMBER($C120)),IFERROR(IF(ISNUMBER(INDEX(Charges!$E$5:$E$124,MATCH($B120,Charges!$A$5:$A$124,0))),$C120-INDEX(Charges!$E$5:$E$124,MATCH($B120,Charges!$A$5:$A$124,0)),""),""),"")</f>
        <v/>
      </c>
      <c r="O120" s="24" t="str">
        <f>IF(COUNTA($A120:$D120)=0,"",IF($A120="","Add a payment ID",IF(COUNTIF($A$5:$A$404,$A120)&gt;1,"Duplicate payment ID",IF(AND($F120&lt;&gt;"Reported",$F120&lt;&gt;"Confirmed",$F120&lt;&gt;"Voided"),"Choose a confirmation state",IF($B120="","Add the charge ID this payment applies to",IF($M120="no","Charge ID not found on the Charges sheet",IF(NOT(ISNUMBER($D120)),"Enter the amount",IF(NOT(ISNUMBER($C120)),"Enter the date as YYYY-MM-DD",IF(AND($E120&lt;&gt;"",$E120&lt;&gt;Summary!$B$6),"Currency differs from the ledger: not counted",IF(AND($F120="Voided",$J120=""),"Add the reason for voiding in Note",IF(AND($F120&lt;&gt;"Voided",$G120&lt;&gt;"",COUNTIFS($B$5:$B$404,$B120,$G$5:$G$404,$G120,$D$5:$D$404,$D120,$F$5:$F$404,"&lt;&gt;Voided")&gt;1),"Possible duplicate: same charge, reference and amount","")))))))))))</f>
        <v/>
      </c>
    </row>
    <row r="121">
      <c r="A121" s="20" t="n"/>
      <c r="B121" s="20" t="n"/>
      <c r="C121" s="21" t="n"/>
      <c r="D121" s="22" t="n"/>
      <c r="E121" s="20" t="n"/>
      <c r="F121" s="20" t="n"/>
      <c r="G121" s="20" t="n"/>
      <c r="H121" s="20" t="n"/>
      <c r="I121" s="20" t="n"/>
      <c r="J121" s="20" t="n"/>
      <c r="K121" s="23" t="str">
        <f>IF(COUNTA($A121:$D121)=0,"",IF(AND($F121="Confirmed",OR($E121="",$E121=Summary!$B$6),ISNUMBER($D121)),$D121,0))</f>
        <v/>
      </c>
      <c r="L121" s="23" t="str">
        <f>IF(COUNTA($A121:$D121)=0,"",IF(AND($F121="Reported",OR($E121="",$E121=Summary!$B$6),ISNUMBER($D121)),$D121,0))</f>
        <v/>
      </c>
      <c r="M121" s="24" t="str">
        <f>IF(COUNTA($A121:$D121)=0,"",IF($B121="","no",IF(COUNTIF(Charges!$A$5:$A$124,$B121)&gt;0,"yes","no")))</f>
        <v/>
      </c>
      <c r="N121" s="25" t="str">
        <f>IF(AND($F121="Confirmed",$M121="yes",ISNUMBER($C121)),IFERROR(IF(ISNUMBER(INDEX(Charges!$E$5:$E$124,MATCH($B121,Charges!$A$5:$A$124,0))),$C121-INDEX(Charges!$E$5:$E$124,MATCH($B121,Charges!$A$5:$A$124,0)),""),""),"")</f>
        <v/>
      </c>
      <c r="O121" s="24" t="str">
        <f>IF(COUNTA($A121:$D121)=0,"",IF($A121="","Add a payment ID",IF(COUNTIF($A$5:$A$404,$A121)&gt;1,"Duplicate payment ID",IF(AND($F121&lt;&gt;"Reported",$F121&lt;&gt;"Confirmed",$F121&lt;&gt;"Voided"),"Choose a confirmation state",IF($B121="","Add the charge ID this payment applies to",IF($M121="no","Charge ID not found on the Charges sheet",IF(NOT(ISNUMBER($D121)),"Enter the amount",IF(NOT(ISNUMBER($C121)),"Enter the date as YYYY-MM-DD",IF(AND($E121&lt;&gt;"",$E121&lt;&gt;Summary!$B$6),"Currency differs from the ledger: not counted",IF(AND($F121="Voided",$J121=""),"Add the reason for voiding in Note",IF(AND($F121&lt;&gt;"Voided",$G121&lt;&gt;"",COUNTIFS($B$5:$B$404,$B121,$G$5:$G$404,$G121,$D$5:$D$404,$D121,$F$5:$F$404,"&lt;&gt;Voided")&gt;1),"Possible duplicate: same charge, reference and amount","")))))))))))</f>
        <v/>
      </c>
    </row>
    <row r="122">
      <c r="A122" s="20" t="n"/>
      <c r="B122" s="20" t="n"/>
      <c r="C122" s="21" t="n"/>
      <c r="D122" s="22" t="n"/>
      <c r="E122" s="20" t="n"/>
      <c r="F122" s="20" t="n"/>
      <c r="G122" s="20" t="n"/>
      <c r="H122" s="20" t="n"/>
      <c r="I122" s="20" t="n"/>
      <c r="J122" s="20" t="n"/>
      <c r="K122" s="23" t="str">
        <f>IF(COUNTA($A122:$D122)=0,"",IF(AND($F122="Confirmed",OR($E122="",$E122=Summary!$B$6),ISNUMBER($D122)),$D122,0))</f>
        <v/>
      </c>
      <c r="L122" s="23" t="str">
        <f>IF(COUNTA($A122:$D122)=0,"",IF(AND($F122="Reported",OR($E122="",$E122=Summary!$B$6),ISNUMBER($D122)),$D122,0))</f>
        <v/>
      </c>
      <c r="M122" s="24" t="str">
        <f>IF(COUNTA($A122:$D122)=0,"",IF($B122="","no",IF(COUNTIF(Charges!$A$5:$A$124,$B122)&gt;0,"yes","no")))</f>
        <v/>
      </c>
      <c r="N122" s="25" t="str">
        <f>IF(AND($F122="Confirmed",$M122="yes",ISNUMBER($C122)),IFERROR(IF(ISNUMBER(INDEX(Charges!$E$5:$E$124,MATCH($B122,Charges!$A$5:$A$124,0))),$C122-INDEX(Charges!$E$5:$E$124,MATCH($B122,Charges!$A$5:$A$124,0)),""),""),"")</f>
        <v/>
      </c>
      <c r="O122" s="24" t="str">
        <f>IF(COUNTA($A122:$D122)=0,"",IF($A122="","Add a payment ID",IF(COUNTIF($A$5:$A$404,$A122)&gt;1,"Duplicate payment ID",IF(AND($F122&lt;&gt;"Reported",$F122&lt;&gt;"Confirmed",$F122&lt;&gt;"Voided"),"Choose a confirmation state",IF($B122="","Add the charge ID this payment applies to",IF($M122="no","Charge ID not found on the Charges sheet",IF(NOT(ISNUMBER($D122)),"Enter the amount",IF(NOT(ISNUMBER($C122)),"Enter the date as YYYY-MM-DD",IF(AND($E122&lt;&gt;"",$E122&lt;&gt;Summary!$B$6),"Currency differs from the ledger: not counted",IF(AND($F122="Voided",$J122=""),"Add the reason for voiding in Note",IF(AND($F122&lt;&gt;"Voided",$G122&lt;&gt;"",COUNTIFS($B$5:$B$404,$B122,$G$5:$G$404,$G122,$D$5:$D$404,$D122,$F$5:$F$404,"&lt;&gt;Voided")&gt;1),"Possible duplicate: same charge, reference and amount","")))))))))))</f>
        <v/>
      </c>
    </row>
    <row r="123">
      <c r="A123" s="20" t="n"/>
      <c r="B123" s="20" t="n"/>
      <c r="C123" s="21" t="n"/>
      <c r="D123" s="22" t="n"/>
      <c r="E123" s="20" t="n"/>
      <c r="F123" s="20" t="n"/>
      <c r="G123" s="20" t="n"/>
      <c r="H123" s="20" t="n"/>
      <c r="I123" s="20" t="n"/>
      <c r="J123" s="20" t="n"/>
      <c r="K123" s="23" t="str">
        <f>IF(COUNTA($A123:$D123)=0,"",IF(AND($F123="Confirmed",OR($E123="",$E123=Summary!$B$6),ISNUMBER($D123)),$D123,0))</f>
        <v/>
      </c>
      <c r="L123" s="23" t="str">
        <f>IF(COUNTA($A123:$D123)=0,"",IF(AND($F123="Reported",OR($E123="",$E123=Summary!$B$6),ISNUMBER($D123)),$D123,0))</f>
        <v/>
      </c>
      <c r="M123" s="24" t="str">
        <f>IF(COUNTA($A123:$D123)=0,"",IF($B123="","no",IF(COUNTIF(Charges!$A$5:$A$124,$B123)&gt;0,"yes","no")))</f>
        <v/>
      </c>
      <c r="N123" s="25" t="str">
        <f>IF(AND($F123="Confirmed",$M123="yes",ISNUMBER($C123)),IFERROR(IF(ISNUMBER(INDEX(Charges!$E$5:$E$124,MATCH($B123,Charges!$A$5:$A$124,0))),$C123-INDEX(Charges!$E$5:$E$124,MATCH($B123,Charges!$A$5:$A$124,0)),""),""),"")</f>
        <v/>
      </c>
      <c r="O123" s="24" t="str">
        <f>IF(COUNTA($A123:$D123)=0,"",IF($A123="","Add a payment ID",IF(COUNTIF($A$5:$A$404,$A123)&gt;1,"Duplicate payment ID",IF(AND($F123&lt;&gt;"Reported",$F123&lt;&gt;"Confirmed",$F123&lt;&gt;"Voided"),"Choose a confirmation state",IF($B123="","Add the charge ID this payment applies to",IF($M123="no","Charge ID not found on the Charges sheet",IF(NOT(ISNUMBER($D123)),"Enter the amount",IF(NOT(ISNUMBER($C123)),"Enter the date as YYYY-MM-DD",IF(AND($E123&lt;&gt;"",$E123&lt;&gt;Summary!$B$6),"Currency differs from the ledger: not counted",IF(AND($F123="Voided",$J123=""),"Add the reason for voiding in Note",IF(AND($F123&lt;&gt;"Voided",$G123&lt;&gt;"",COUNTIFS($B$5:$B$404,$B123,$G$5:$G$404,$G123,$D$5:$D$404,$D123,$F$5:$F$404,"&lt;&gt;Voided")&gt;1),"Possible duplicate: same charge, reference and amount","")))))))))))</f>
        <v/>
      </c>
    </row>
    <row r="124">
      <c r="A124" s="20" t="n"/>
      <c r="B124" s="20" t="n"/>
      <c r="C124" s="21" t="n"/>
      <c r="D124" s="22" t="n"/>
      <c r="E124" s="20" t="n"/>
      <c r="F124" s="20" t="n"/>
      <c r="G124" s="20" t="n"/>
      <c r="H124" s="20" t="n"/>
      <c r="I124" s="20" t="n"/>
      <c r="J124" s="20" t="n"/>
      <c r="K124" s="23" t="str">
        <f>IF(COUNTA($A124:$D124)=0,"",IF(AND($F124="Confirmed",OR($E124="",$E124=Summary!$B$6),ISNUMBER($D124)),$D124,0))</f>
        <v/>
      </c>
      <c r="L124" s="23" t="str">
        <f>IF(COUNTA($A124:$D124)=0,"",IF(AND($F124="Reported",OR($E124="",$E124=Summary!$B$6),ISNUMBER($D124)),$D124,0))</f>
        <v/>
      </c>
      <c r="M124" s="24" t="str">
        <f>IF(COUNTA($A124:$D124)=0,"",IF($B124="","no",IF(COUNTIF(Charges!$A$5:$A$124,$B124)&gt;0,"yes","no")))</f>
        <v/>
      </c>
      <c r="N124" s="25" t="str">
        <f>IF(AND($F124="Confirmed",$M124="yes",ISNUMBER($C124)),IFERROR(IF(ISNUMBER(INDEX(Charges!$E$5:$E$124,MATCH($B124,Charges!$A$5:$A$124,0))),$C124-INDEX(Charges!$E$5:$E$124,MATCH($B124,Charges!$A$5:$A$124,0)),""),""),"")</f>
        <v/>
      </c>
      <c r="O124" s="24" t="str">
        <f>IF(COUNTA($A124:$D124)=0,"",IF($A124="","Add a payment ID",IF(COUNTIF($A$5:$A$404,$A124)&gt;1,"Duplicate payment ID",IF(AND($F124&lt;&gt;"Reported",$F124&lt;&gt;"Confirmed",$F124&lt;&gt;"Voided"),"Choose a confirmation state",IF($B124="","Add the charge ID this payment applies to",IF($M124="no","Charge ID not found on the Charges sheet",IF(NOT(ISNUMBER($D124)),"Enter the amount",IF(NOT(ISNUMBER($C124)),"Enter the date as YYYY-MM-DD",IF(AND($E124&lt;&gt;"",$E124&lt;&gt;Summary!$B$6),"Currency differs from the ledger: not counted",IF(AND($F124="Voided",$J124=""),"Add the reason for voiding in Note",IF(AND($F124&lt;&gt;"Voided",$G124&lt;&gt;"",COUNTIFS($B$5:$B$404,$B124,$G$5:$G$404,$G124,$D$5:$D$404,$D124,$F$5:$F$404,"&lt;&gt;Voided")&gt;1),"Possible duplicate: same charge, reference and amount","")))))))))))</f>
        <v/>
      </c>
    </row>
    <row r="125">
      <c r="A125" s="20" t="n"/>
      <c r="B125" s="20" t="n"/>
      <c r="C125" s="21" t="n"/>
      <c r="D125" s="22" t="n"/>
      <c r="E125" s="20" t="n"/>
      <c r="F125" s="20" t="n"/>
      <c r="G125" s="20" t="n"/>
      <c r="H125" s="20" t="n"/>
      <c r="I125" s="20" t="n"/>
      <c r="J125" s="20" t="n"/>
      <c r="K125" s="23" t="str">
        <f>IF(COUNTA($A125:$D125)=0,"",IF(AND($F125="Confirmed",OR($E125="",$E125=Summary!$B$6),ISNUMBER($D125)),$D125,0))</f>
        <v/>
      </c>
      <c r="L125" s="23" t="str">
        <f>IF(COUNTA($A125:$D125)=0,"",IF(AND($F125="Reported",OR($E125="",$E125=Summary!$B$6),ISNUMBER($D125)),$D125,0))</f>
        <v/>
      </c>
      <c r="M125" s="24" t="str">
        <f>IF(COUNTA($A125:$D125)=0,"",IF($B125="","no",IF(COUNTIF(Charges!$A$5:$A$124,$B125)&gt;0,"yes","no")))</f>
        <v/>
      </c>
      <c r="N125" s="25" t="str">
        <f>IF(AND($F125="Confirmed",$M125="yes",ISNUMBER($C125)),IFERROR(IF(ISNUMBER(INDEX(Charges!$E$5:$E$124,MATCH($B125,Charges!$A$5:$A$124,0))),$C125-INDEX(Charges!$E$5:$E$124,MATCH($B125,Charges!$A$5:$A$124,0)),""),""),"")</f>
        <v/>
      </c>
      <c r="O125" s="24" t="str">
        <f>IF(COUNTA($A125:$D125)=0,"",IF($A125="","Add a payment ID",IF(COUNTIF($A$5:$A$404,$A125)&gt;1,"Duplicate payment ID",IF(AND($F125&lt;&gt;"Reported",$F125&lt;&gt;"Confirmed",$F125&lt;&gt;"Voided"),"Choose a confirmation state",IF($B125="","Add the charge ID this payment applies to",IF($M125="no","Charge ID not found on the Charges sheet",IF(NOT(ISNUMBER($D125)),"Enter the amount",IF(NOT(ISNUMBER($C125)),"Enter the date as YYYY-MM-DD",IF(AND($E125&lt;&gt;"",$E125&lt;&gt;Summary!$B$6),"Currency differs from the ledger: not counted",IF(AND($F125="Voided",$J125=""),"Add the reason for voiding in Note",IF(AND($F125&lt;&gt;"Voided",$G125&lt;&gt;"",COUNTIFS($B$5:$B$404,$B125,$G$5:$G$404,$G125,$D$5:$D$404,$D125,$F$5:$F$404,"&lt;&gt;Voided")&gt;1),"Possible duplicate: same charge, reference and amount","")))))))))))</f>
        <v/>
      </c>
    </row>
    <row r="126">
      <c r="A126" s="20" t="n"/>
      <c r="B126" s="20" t="n"/>
      <c r="C126" s="21" t="n"/>
      <c r="D126" s="22" t="n"/>
      <c r="E126" s="20" t="n"/>
      <c r="F126" s="20" t="n"/>
      <c r="G126" s="20" t="n"/>
      <c r="H126" s="20" t="n"/>
      <c r="I126" s="20" t="n"/>
      <c r="J126" s="20" t="n"/>
      <c r="K126" s="23" t="str">
        <f>IF(COUNTA($A126:$D126)=0,"",IF(AND($F126="Confirmed",OR($E126="",$E126=Summary!$B$6),ISNUMBER($D126)),$D126,0))</f>
        <v/>
      </c>
      <c r="L126" s="23" t="str">
        <f>IF(COUNTA($A126:$D126)=0,"",IF(AND($F126="Reported",OR($E126="",$E126=Summary!$B$6),ISNUMBER($D126)),$D126,0))</f>
        <v/>
      </c>
      <c r="M126" s="24" t="str">
        <f>IF(COUNTA($A126:$D126)=0,"",IF($B126="","no",IF(COUNTIF(Charges!$A$5:$A$124,$B126)&gt;0,"yes","no")))</f>
        <v/>
      </c>
      <c r="N126" s="25" t="str">
        <f>IF(AND($F126="Confirmed",$M126="yes",ISNUMBER($C126)),IFERROR(IF(ISNUMBER(INDEX(Charges!$E$5:$E$124,MATCH($B126,Charges!$A$5:$A$124,0))),$C126-INDEX(Charges!$E$5:$E$124,MATCH($B126,Charges!$A$5:$A$124,0)),""),""),"")</f>
        <v/>
      </c>
      <c r="O126" s="24" t="str">
        <f>IF(COUNTA($A126:$D126)=0,"",IF($A126="","Add a payment ID",IF(COUNTIF($A$5:$A$404,$A126)&gt;1,"Duplicate payment ID",IF(AND($F126&lt;&gt;"Reported",$F126&lt;&gt;"Confirmed",$F126&lt;&gt;"Voided"),"Choose a confirmation state",IF($B126="","Add the charge ID this payment applies to",IF($M126="no","Charge ID not found on the Charges sheet",IF(NOT(ISNUMBER($D126)),"Enter the amount",IF(NOT(ISNUMBER($C126)),"Enter the date as YYYY-MM-DD",IF(AND($E126&lt;&gt;"",$E126&lt;&gt;Summary!$B$6),"Currency differs from the ledger: not counted",IF(AND($F126="Voided",$J126=""),"Add the reason for voiding in Note",IF(AND($F126&lt;&gt;"Voided",$G126&lt;&gt;"",COUNTIFS($B$5:$B$404,$B126,$G$5:$G$404,$G126,$D$5:$D$404,$D126,$F$5:$F$404,"&lt;&gt;Voided")&gt;1),"Possible duplicate: same charge, reference and amount","")))))))))))</f>
        <v/>
      </c>
    </row>
    <row r="127">
      <c r="A127" s="20" t="n"/>
      <c r="B127" s="20" t="n"/>
      <c r="C127" s="21" t="n"/>
      <c r="D127" s="22" t="n"/>
      <c r="E127" s="20" t="n"/>
      <c r="F127" s="20" t="n"/>
      <c r="G127" s="20" t="n"/>
      <c r="H127" s="20" t="n"/>
      <c r="I127" s="20" t="n"/>
      <c r="J127" s="20" t="n"/>
      <c r="K127" s="23" t="str">
        <f>IF(COUNTA($A127:$D127)=0,"",IF(AND($F127="Confirmed",OR($E127="",$E127=Summary!$B$6),ISNUMBER($D127)),$D127,0))</f>
        <v/>
      </c>
      <c r="L127" s="23" t="str">
        <f>IF(COUNTA($A127:$D127)=0,"",IF(AND($F127="Reported",OR($E127="",$E127=Summary!$B$6),ISNUMBER($D127)),$D127,0))</f>
        <v/>
      </c>
      <c r="M127" s="24" t="str">
        <f>IF(COUNTA($A127:$D127)=0,"",IF($B127="","no",IF(COUNTIF(Charges!$A$5:$A$124,$B127)&gt;0,"yes","no")))</f>
        <v/>
      </c>
      <c r="N127" s="25" t="str">
        <f>IF(AND($F127="Confirmed",$M127="yes",ISNUMBER($C127)),IFERROR(IF(ISNUMBER(INDEX(Charges!$E$5:$E$124,MATCH($B127,Charges!$A$5:$A$124,0))),$C127-INDEX(Charges!$E$5:$E$124,MATCH($B127,Charges!$A$5:$A$124,0)),""),""),"")</f>
        <v/>
      </c>
      <c r="O127" s="24" t="str">
        <f>IF(COUNTA($A127:$D127)=0,"",IF($A127="","Add a payment ID",IF(COUNTIF($A$5:$A$404,$A127)&gt;1,"Duplicate payment ID",IF(AND($F127&lt;&gt;"Reported",$F127&lt;&gt;"Confirmed",$F127&lt;&gt;"Voided"),"Choose a confirmation state",IF($B127="","Add the charge ID this payment applies to",IF($M127="no","Charge ID not found on the Charges sheet",IF(NOT(ISNUMBER($D127)),"Enter the amount",IF(NOT(ISNUMBER($C127)),"Enter the date as YYYY-MM-DD",IF(AND($E127&lt;&gt;"",$E127&lt;&gt;Summary!$B$6),"Currency differs from the ledger: not counted",IF(AND($F127="Voided",$J127=""),"Add the reason for voiding in Note",IF(AND($F127&lt;&gt;"Voided",$G127&lt;&gt;"",COUNTIFS($B$5:$B$404,$B127,$G$5:$G$404,$G127,$D$5:$D$404,$D127,$F$5:$F$404,"&lt;&gt;Voided")&gt;1),"Possible duplicate: same charge, reference and amount","")))))))))))</f>
        <v/>
      </c>
    </row>
    <row r="128">
      <c r="A128" s="20" t="n"/>
      <c r="B128" s="20" t="n"/>
      <c r="C128" s="21" t="n"/>
      <c r="D128" s="22" t="n"/>
      <c r="E128" s="20" t="n"/>
      <c r="F128" s="20" t="n"/>
      <c r="G128" s="20" t="n"/>
      <c r="H128" s="20" t="n"/>
      <c r="I128" s="20" t="n"/>
      <c r="J128" s="20" t="n"/>
      <c r="K128" s="23" t="str">
        <f>IF(COUNTA($A128:$D128)=0,"",IF(AND($F128="Confirmed",OR($E128="",$E128=Summary!$B$6),ISNUMBER($D128)),$D128,0))</f>
        <v/>
      </c>
      <c r="L128" s="23" t="str">
        <f>IF(COUNTA($A128:$D128)=0,"",IF(AND($F128="Reported",OR($E128="",$E128=Summary!$B$6),ISNUMBER($D128)),$D128,0))</f>
        <v/>
      </c>
      <c r="M128" s="24" t="str">
        <f>IF(COUNTA($A128:$D128)=0,"",IF($B128="","no",IF(COUNTIF(Charges!$A$5:$A$124,$B128)&gt;0,"yes","no")))</f>
        <v/>
      </c>
      <c r="N128" s="25" t="str">
        <f>IF(AND($F128="Confirmed",$M128="yes",ISNUMBER($C128)),IFERROR(IF(ISNUMBER(INDEX(Charges!$E$5:$E$124,MATCH($B128,Charges!$A$5:$A$124,0))),$C128-INDEX(Charges!$E$5:$E$124,MATCH($B128,Charges!$A$5:$A$124,0)),""),""),"")</f>
        <v/>
      </c>
      <c r="O128" s="24" t="str">
        <f>IF(COUNTA($A128:$D128)=0,"",IF($A128="","Add a payment ID",IF(COUNTIF($A$5:$A$404,$A128)&gt;1,"Duplicate payment ID",IF(AND($F128&lt;&gt;"Reported",$F128&lt;&gt;"Confirmed",$F128&lt;&gt;"Voided"),"Choose a confirmation state",IF($B128="","Add the charge ID this payment applies to",IF($M128="no","Charge ID not found on the Charges sheet",IF(NOT(ISNUMBER($D128)),"Enter the amount",IF(NOT(ISNUMBER($C128)),"Enter the date as YYYY-MM-DD",IF(AND($E128&lt;&gt;"",$E128&lt;&gt;Summary!$B$6),"Currency differs from the ledger: not counted",IF(AND($F128="Voided",$J128=""),"Add the reason for voiding in Note",IF(AND($F128&lt;&gt;"Voided",$G128&lt;&gt;"",COUNTIFS($B$5:$B$404,$B128,$G$5:$G$404,$G128,$D$5:$D$404,$D128,$F$5:$F$404,"&lt;&gt;Voided")&gt;1),"Possible duplicate: same charge, reference and amount","")))))))))))</f>
        <v/>
      </c>
    </row>
    <row r="129">
      <c r="A129" s="20" t="n"/>
      <c r="B129" s="20" t="n"/>
      <c r="C129" s="21" t="n"/>
      <c r="D129" s="22" t="n"/>
      <c r="E129" s="20" t="n"/>
      <c r="F129" s="20" t="n"/>
      <c r="G129" s="20" t="n"/>
      <c r="H129" s="20" t="n"/>
      <c r="I129" s="20" t="n"/>
      <c r="J129" s="20" t="n"/>
      <c r="K129" s="23" t="str">
        <f>IF(COUNTA($A129:$D129)=0,"",IF(AND($F129="Confirmed",OR($E129="",$E129=Summary!$B$6),ISNUMBER($D129)),$D129,0))</f>
        <v/>
      </c>
      <c r="L129" s="23" t="str">
        <f>IF(COUNTA($A129:$D129)=0,"",IF(AND($F129="Reported",OR($E129="",$E129=Summary!$B$6),ISNUMBER($D129)),$D129,0))</f>
        <v/>
      </c>
      <c r="M129" s="24" t="str">
        <f>IF(COUNTA($A129:$D129)=0,"",IF($B129="","no",IF(COUNTIF(Charges!$A$5:$A$124,$B129)&gt;0,"yes","no")))</f>
        <v/>
      </c>
      <c r="N129" s="25" t="str">
        <f>IF(AND($F129="Confirmed",$M129="yes",ISNUMBER($C129)),IFERROR(IF(ISNUMBER(INDEX(Charges!$E$5:$E$124,MATCH($B129,Charges!$A$5:$A$124,0))),$C129-INDEX(Charges!$E$5:$E$124,MATCH($B129,Charges!$A$5:$A$124,0)),""),""),"")</f>
        <v/>
      </c>
      <c r="O129" s="24" t="str">
        <f>IF(COUNTA($A129:$D129)=0,"",IF($A129="","Add a payment ID",IF(COUNTIF($A$5:$A$404,$A129)&gt;1,"Duplicate payment ID",IF(AND($F129&lt;&gt;"Reported",$F129&lt;&gt;"Confirmed",$F129&lt;&gt;"Voided"),"Choose a confirmation state",IF($B129="","Add the charge ID this payment applies to",IF($M129="no","Charge ID not found on the Charges sheet",IF(NOT(ISNUMBER($D129)),"Enter the amount",IF(NOT(ISNUMBER($C129)),"Enter the date as YYYY-MM-DD",IF(AND($E129&lt;&gt;"",$E129&lt;&gt;Summary!$B$6),"Currency differs from the ledger: not counted",IF(AND($F129="Voided",$J129=""),"Add the reason for voiding in Note",IF(AND($F129&lt;&gt;"Voided",$G129&lt;&gt;"",COUNTIFS($B$5:$B$404,$B129,$G$5:$G$404,$G129,$D$5:$D$404,$D129,$F$5:$F$404,"&lt;&gt;Voided")&gt;1),"Possible duplicate: same charge, reference and amount","")))))))))))</f>
        <v/>
      </c>
    </row>
    <row r="130">
      <c r="A130" s="20" t="n"/>
      <c r="B130" s="20" t="n"/>
      <c r="C130" s="21" t="n"/>
      <c r="D130" s="22" t="n"/>
      <c r="E130" s="20" t="n"/>
      <c r="F130" s="20" t="n"/>
      <c r="G130" s="20" t="n"/>
      <c r="H130" s="20" t="n"/>
      <c r="I130" s="20" t="n"/>
      <c r="J130" s="20" t="n"/>
      <c r="K130" s="23" t="str">
        <f>IF(COUNTA($A130:$D130)=0,"",IF(AND($F130="Confirmed",OR($E130="",$E130=Summary!$B$6),ISNUMBER($D130)),$D130,0))</f>
        <v/>
      </c>
      <c r="L130" s="23" t="str">
        <f>IF(COUNTA($A130:$D130)=0,"",IF(AND($F130="Reported",OR($E130="",$E130=Summary!$B$6),ISNUMBER($D130)),$D130,0))</f>
        <v/>
      </c>
      <c r="M130" s="24" t="str">
        <f>IF(COUNTA($A130:$D130)=0,"",IF($B130="","no",IF(COUNTIF(Charges!$A$5:$A$124,$B130)&gt;0,"yes","no")))</f>
        <v/>
      </c>
      <c r="N130" s="25" t="str">
        <f>IF(AND($F130="Confirmed",$M130="yes",ISNUMBER($C130)),IFERROR(IF(ISNUMBER(INDEX(Charges!$E$5:$E$124,MATCH($B130,Charges!$A$5:$A$124,0))),$C130-INDEX(Charges!$E$5:$E$124,MATCH($B130,Charges!$A$5:$A$124,0)),""),""),"")</f>
        <v/>
      </c>
      <c r="O130" s="24" t="str">
        <f>IF(COUNTA($A130:$D130)=0,"",IF($A130="","Add a payment ID",IF(COUNTIF($A$5:$A$404,$A130)&gt;1,"Duplicate payment ID",IF(AND($F130&lt;&gt;"Reported",$F130&lt;&gt;"Confirmed",$F130&lt;&gt;"Voided"),"Choose a confirmation state",IF($B130="","Add the charge ID this payment applies to",IF($M130="no","Charge ID not found on the Charges sheet",IF(NOT(ISNUMBER($D130)),"Enter the amount",IF(NOT(ISNUMBER($C130)),"Enter the date as YYYY-MM-DD",IF(AND($E130&lt;&gt;"",$E130&lt;&gt;Summary!$B$6),"Currency differs from the ledger: not counted",IF(AND($F130="Voided",$J130=""),"Add the reason for voiding in Note",IF(AND($F130&lt;&gt;"Voided",$G130&lt;&gt;"",COUNTIFS($B$5:$B$404,$B130,$G$5:$G$404,$G130,$D$5:$D$404,$D130,$F$5:$F$404,"&lt;&gt;Voided")&gt;1),"Possible duplicate: same charge, reference and amount","")))))))))))</f>
        <v/>
      </c>
    </row>
    <row r="131">
      <c r="A131" s="20" t="n"/>
      <c r="B131" s="20" t="n"/>
      <c r="C131" s="21" t="n"/>
      <c r="D131" s="22" t="n"/>
      <c r="E131" s="20" t="n"/>
      <c r="F131" s="20" t="n"/>
      <c r="G131" s="20" t="n"/>
      <c r="H131" s="20" t="n"/>
      <c r="I131" s="20" t="n"/>
      <c r="J131" s="20" t="n"/>
      <c r="K131" s="23" t="str">
        <f>IF(COUNTA($A131:$D131)=0,"",IF(AND($F131="Confirmed",OR($E131="",$E131=Summary!$B$6),ISNUMBER($D131)),$D131,0))</f>
        <v/>
      </c>
      <c r="L131" s="23" t="str">
        <f>IF(COUNTA($A131:$D131)=0,"",IF(AND($F131="Reported",OR($E131="",$E131=Summary!$B$6),ISNUMBER($D131)),$D131,0))</f>
        <v/>
      </c>
      <c r="M131" s="24" t="str">
        <f>IF(COUNTA($A131:$D131)=0,"",IF($B131="","no",IF(COUNTIF(Charges!$A$5:$A$124,$B131)&gt;0,"yes","no")))</f>
        <v/>
      </c>
      <c r="N131" s="25" t="str">
        <f>IF(AND($F131="Confirmed",$M131="yes",ISNUMBER($C131)),IFERROR(IF(ISNUMBER(INDEX(Charges!$E$5:$E$124,MATCH($B131,Charges!$A$5:$A$124,0))),$C131-INDEX(Charges!$E$5:$E$124,MATCH($B131,Charges!$A$5:$A$124,0)),""),""),"")</f>
        <v/>
      </c>
      <c r="O131" s="24" t="str">
        <f>IF(COUNTA($A131:$D131)=0,"",IF($A131="","Add a payment ID",IF(COUNTIF($A$5:$A$404,$A131)&gt;1,"Duplicate payment ID",IF(AND($F131&lt;&gt;"Reported",$F131&lt;&gt;"Confirmed",$F131&lt;&gt;"Voided"),"Choose a confirmation state",IF($B131="","Add the charge ID this payment applies to",IF($M131="no","Charge ID not found on the Charges sheet",IF(NOT(ISNUMBER($D131)),"Enter the amount",IF(NOT(ISNUMBER($C131)),"Enter the date as YYYY-MM-DD",IF(AND($E131&lt;&gt;"",$E131&lt;&gt;Summary!$B$6),"Currency differs from the ledger: not counted",IF(AND($F131="Voided",$J131=""),"Add the reason for voiding in Note",IF(AND($F131&lt;&gt;"Voided",$G131&lt;&gt;"",COUNTIFS($B$5:$B$404,$B131,$G$5:$G$404,$G131,$D$5:$D$404,$D131,$F$5:$F$404,"&lt;&gt;Voided")&gt;1),"Possible duplicate: same charge, reference and amount","")))))))))))</f>
        <v/>
      </c>
    </row>
    <row r="132">
      <c r="A132" s="20" t="n"/>
      <c r="B132" s="20" t="n"/>
      <c r="C132" s="21" t="n"/>
      <c r="D132" s="22" t="n"/>
      <c r="E132" s="20" t="n"/>
      <c r="F132" s="20" t="n"/>
      <c r="G132" s="20" t="n"/>
      <c r="H132" s="20" t="n"/>
      <c r="I132" s="20" t="n"/>
      <c r="J132" s="20" t="n"/>
      <c r="K132" s="23" t="str">
        <f>IF(COUNTA($A132:$D132)=0,"",IF(AND($F132="Confirmed",OR($E132="",$E132=Summary!$B$6),ISNUMBER($D132)),$D132,0))</f>
        <v/>
      </c>
      <c r="L132" s="23" t="str">
        <f>IF(COUNTA($A132:$D132)=0,"",IF(AND($F132="Reported",OR($E132="",$E132=Summary!$B$6),ISNUMBER($D132)),$D132,0))</f>
        <v/>
      </c>
      <c r="M132" s="24" t="str">
        <f>IF(COUNTA($A132:$D132)=0,"",IF($B132="","no",IF(COUNTIF(Charges!$A$5:$A$124,$B132)&gt;0,"yes","no")))</f>
        <v/>
      </c>
      <c r="N132" s="25" t="str">
        <f>IF(AND($F132="Confirmed",$M132="yes",ISNUMBER($C132)),IFERROR(IF(ISNUMBER(INDEX(Charges!$E$5:$E$124,MATCH($B132,Charges!$A$5:$A$124,0))),$C132-INDEX(Charges!$E$5:$E$124,MATCH($B132,Charges!$A$5:$A$124,0)),""),""),"")</f>
        <v/>
      </c>
      <c r="O132" s="24" t="str">
        <f>IF(COUNTA($A132:$D132)=0,"",IF($A132="","Add a payment ID",IF(COUNTIF($A$5:$A$404,$A132)&gt;1,"Duplicate payment ID",IF(AND($F132&lt;&gt;"Reported",$F132&lt;&gt;"Confirmed",$F132&lt;&gt;"Voided"),"Choose a confirmation state",IF($B132="","Add the charge ID this payment applies to",IF($M132="no","Charge ID not found on the Charges sheet",IF(NOT(ISNUMBER($D132)),"Enter the amount",IF(NOT(ISNUMBER($C132)),"Enter the date as YYYY-MM-DD",IF(AND($E132&lt;&gt;"",$E132&lt;&gt;Summary!$B$6),"Currency differs from the ledger: not counted",IF(AND($F132="Voided",$J132=""),"Add the reason for voiding in Note",IF(AND($F132&lt;&gt;"Voided",$G132&lt;&gt;"",COUNTIFS($B$5:$B$404,$B132,$G$5:$G$404,$G132,$D$5:$D$404,$D132,$F$5:$F$404,"&lt;&gt;Voided")&gt;1),"Possible duplicate: same charge, reference and amount","")))))))))))</f>
        <v/>
      </c>
    </row>
    <row r="133">
      <c r="A133" s="20" t="n"/>
      <c r="B133" s="20" t="n"/>
      <c r="C133" s="21" t="n"/>
      <c r="D133" s="22" t="n"/>
      <c r="E133" s="20" t="n"/>
      <c r="F133" s="20" t="n"/>
      <c r="G133" s="20" t="n"/>
      <c r="H133" s="20" t="n"/>
      <c r="I133" s="20" t="n"/>
      <c r="J133" s="20" t="n"/>
      <c r="K133" s="23" t="str">
        <f>IF(COUNTA($A133:$D133)=0,"",IF(AND($F133="Confirmed",OR($E133="",$E133=Summary!$B$6),ISNUMBER($D133)),$D133,0))</f>
        <v/>
      </c>
      <c r="L133" s="23" t="str">
        <f>IF(COUNTA($A133:$D133)=0,"",IF(AND($F133="Reported",OR($E133="",$E133=Summary!$B$6),ISNUMBER($D133)),$D133,0))</f>
        <v/>
      </c>
      <c r="M133" s="24" t="str">
        <f>IF(COUNTA($A133:$D133)=0,"",IF($B133="","no",IF(COUNTIF(Charges!$A$5:$A$124,$B133)&gt;0,"yes","no")))</f>
        <v/>
      </c>
      <c r="N133" s="25" t="str">
        <f>IF(AND($F133="Confirmed",$M133="yes",ISNUMBER($C133)),IFERROR(IF(ISNUMBER(INDEX(Charges!$E$5:$E$124,MATCH($B133,Charges!$A$5:$A$124,0))),$C133-INDEX(Charges!$E$5:$E$124,MATCH($B133,Charges!$A$5:$A$124,0)),""),""),"")</f>
        <v/>
      </c>
      <c r="O133" s="24" t="str">
        <f>IF(COUNTA($A133:$D133)=0,"",IF($A133="","Add a payment ID",IF(COUNTIF($A$5:$A$404,$A133)&gt;1,"Duplicate payment ID",IF(AND($F133&lt;&gt;"Reported",$F133&lt;&gt;"Confirmed",$F133&lt;&gt;"Voided"),"Choose a confirmation state",IF($B133="","Add the charge ID this payment applies to",IF($M133="no","Charge ID not found on the Charges sheet",IF(NOT(ISNUMBER($D133)),"Enter the amount",IF(NOT(ISNUMBER($C133)),"Enter the date as YYYY-MM-DD",IF(AND($E133&lt;&gt;"",$E133&lt;&gt;Summary!$B$6),"Currency differs from the ledger: not counted",IF(AND($F133="Voided",$J133=""),"Add the reason for voiding in Note",IF(AND($F133&lt;&gt;"Voided",$G133&lt;&gt;"",COUNTIFS($B$5:$B$404,$B133,$G$5:$G$404,$G133,$D$5:$D$404,$D133,$F$5:$F$404,"&lt;&gt;Voided")&gt;1),"Possible duplicate: same charge, reference and amount","")))))))))))</f>
        <v/>
      </c>
    </row>
    <row r="134">
      <c r="A134" s="20" t="n"/>
      <c r="B134" s="20" t="n"/>
      <c r="C134" s="21" t="n"/>
      <c r="D134" s="22" t="n"/>
      <c r="E134" s="20" t="n"/>
      <c r="F134" s="20" t="n"/>
      <c r="G134" s="20" t="n"/>
      <c r="H134" s="20" t="n"/>
      <c r="I134" s="20" t="n"/>
      <c r="J134" s="20" t="n"/>
      <c r="K134" s="23" t="str">
        <f>IF(COUNTA($A134:$D134)=0,"",IF(AND($F134="Confirmed",OR($E134="",$E134=Summary!$B$6),ISNUMBER($D134)),$D134,0))</f>
        <v/>
      </c>
      <c r="L134" s="23" t="str">
        <f>IF(COUNTA($A134:$D134)=0,"",IF(AND($F134="Reported",OR($E134="",$E134=Summary!$B$6),ISNUMBER($D134)),$D134,0))</f>
        <v/>
      </c>
      <c r="M134" s="24" t="str">
        <f>IF(COUNTA($A134:$D134)=0,"",IF($B134="","no",IF(COUNTIF(Charges!$A$5:$A$124,$B134)&gt;0,"yes","no")))</f>
        <v/>
      </c>
      <c r="N134" s="25" t="str">
        <f>IF(AND($F134="Confirmed",$M134="yes",ISNUMBER($C134)),IFERROR(IF(ISNUMBER(INDEX(Charges!$E$5:$E$124,MATCH($B134,Charges!$A$5:$A$124,0))),$C134-INDEX(Charges!$E$5:$E$124,MATCH($B134,Charges!$A$5:$A$124,0)),""),""),"")</f>
        <v/>
      </c>
      <c r="O134" s="24" t="str">
        <f>IF(COUNTA($A134:$D134)=0,"",IF($A134="","Add a payment ID",IF(COUNTIF($A$5:$A$404,$A134)&gt;1,"Duplicate payment ID",IF(AND($F134&lt;&gt;"Reported",$F134&lt;&gt;"Confirmed",$F134&lt;&gt;"Voided"),"Choose a confirmation state",IF($B134="","Add the charge ID this payment applies to",IF($M134="no","Charge ID not found on the Charges sheet",IF(NOT(ISNUMBER($D134)),"Enter the amount",IF(NOT(ISNUMBER($C134)),"Enter the date as YYYY-MM-DD",IF(AND($E134&lt;&gt;"",$E134&lt;&gt;Summary!$B$6),"Currency differs from the ledger: not counted",IF(AND($F134="Voided",$J134=""),"Add the reason for voiding in Note",IF(AND($F134&lt;&gt;"Voided",$G134&lt;&gt;"",COUNTIFS($B$5:$B$404,$B134,$G$5:$G$404,$G134,$D$5:$D$404,$D134,$F$5:$F$404,"&lt;&gt;Voided")&gt;1),"Possible duplicate: same charge, reference and amount","")))))))))))</f>
        <v/>
      </c>
    </row>
    <row r="135">
      <c r="A135" s="20" t="n"/>
      <c r="B135" s="20" t="n"/>
      <c r="C135" s="21" t="n"/>
      <c r="D135" s="22" t="n"/>
      <c r="E135" s="20" t="n"/>
      <c r="F135" s="20" t="n"/>
      <c r="G135" s="20" t="n"/>
      <c r="H135" s="20" t="n"/>
      <c r="I135" s="20" t="n"/>
      <c r="J135" s="20" t="n"/>
      <c r="K135" s="23" t="str">
        <f>IF(COUNTA($A135:$D135)=0,"",IF(AND($F135="Confirmed",OR($E135="",$E135=Summary!$B$6),ISNUMBER($D135)),$D135,0))</f>
        <v/>
      </c>
      <c r="L135" s="23" t="str">
        <f>IF(COUNTA($A135:$D135)=0,"",IF(AND($F135="Reported",OR($E135="",$E135=Summary!$B$6),ISNUMBER($D135)),$D135,0))</f>
        <v/>
      </c>
      <c r="M135" s="24" t="str">
        <f>IF(COUNTA($A135:$D135)=0,"",IF($B135="","no",IF(COUNTIF(Charges!$A$5:$A$124,$B135)&gt;0,"yes","no")))</f>
        <v/>
      </c>
      <c r="N135" s="25" t="str">
        <f>IF(AND($F135="Confirmed",$M135="yes",ISNUMBER($C135)),IFERROR(IF(ISNUMBER(INDEX(Charges!$E$5:$E$124,MATCH($B135,Charges!$A$5:$A$124,0))),$C135-INDEX(Charges!$E$5:$E$124,MATCH($B135,Charges!$A$5:$A$124,0)),""),""),"")</f>
        <v/>
      </c>
      <c r="O135" s="24" t="str">
        <f>IF(COUNTA($A135:$D135)=0,"",IF($A135="","Add a payment ID",IF(COUNTIF($A$5:$A$404,$A135)&gt;1,"Duplicate payment ID",IF(AND($F135&lt;&gt;"Reported",$F135&lt;&gt;"Confirmed",$F135&lt;&gt;"Voided"),"Choose a confirmation state",IF($B135="","Add the charge ID this payment applies to",IF($M135="no","Charge ID not found on the Charges sheet",IF(NOT(ISNUMBER($D135)),"Enter the amount",IF(NOT(ISNUMBER($C135)),"Enter the date as YYYY-MM-DD",IF(AND($E135&lt;&gt;"",$E135&lt;&gt;Summary!$B$6),"Currency differs from the ledger: not counted",IF(AND($F135="Voided",$J135=""),"Add the reason for voiding in Note",IF(AND($F135&lt;&gt;"Voided",$G135&lt;&gt;"",COUNTIFS($B$5:$B$404,$B135,$G$5:$G$404,$G135,$D$5:$D$404,$D135,$F$5:$F$404,"&lt;&gt;Voided")&gt;1),"Possible duplicate: same charge, reference and amount","")))))))))))</f>
        <v/>
      </c>
    </row>
    <row r="136">
      <c r="A136" s="20" t="n"/>
      <c r="B136" s="20" t="n"/>
      <c r="C136" s="21" t="n"/>
      <c r="D136" s="22" t="n"/>
      <c r="E136" s="20" t="n"/>
      <c r="F136" s="20" t="n"/>
      <c r="G136" s="20" t="n"/>
      <c r="H136" s="20" t="n"/>
      <c r="I136" s="20" t="n"/>
      <c r="J136" s="20" t="n"/>
      <c r="K136" s="23" t="str">
        <f>IF(COUNTA($A136:$D136)=0,"",IF(AND($F136="Confirmed",OR($E136="",$E136=Summary!$B$6),ISNUMBER($D136)),$D136,0))</f>
        <v/>
      </c>
      <c r="L136" s="23" t="str">
        <f>IF(COUNTA($A136:$D136)=0,"",IF(AND($F136="Reported",OR($E136="",$E136=Summary!$B$6),ISNUMBER($D136)),$D136,0))</f>
        <v/>
      </c>
      <c r="M136" s="24" t="str">
        <f>IF(COUNTA($A136:$D136)=0,"",IF($B136="","no",IF(COUNTIF(Charges!$A$5:$A$124,$B136)&gt;0,"yes","no")))</f>
        <v/>
      </c>
      <c r="N136" s="25" t="str">
        <f>IF(AND($F136="Confirmed",$M136="yes",ISNUMBER($C136)),IFERROR(IF(ISNUMBER(INDEX(Charges!$E$5:$E$124,MATCH($B136,Charges!$A$5:$A$124,0))),$C136-INDEX(Charges!$E$5:$E$124,MATCH($B136,Charges!$A$5:$A$124,0)),""),""),"")</f>
        <v/>
      </c>
      <c r="O136" s="24" t="str">
        <f>IF(COUNTA($A136:$D136)=0,"",IF($A136="","Add a payment ID",IF(COUNTIF($A$5:$A$404,$A136)&gt;1,"Duplicate payment ID",IF(AND($F136&lt;&gt;"Reported",$F136&lt;&gt;"Confirmed",$F136&lt;&gt;"Voided"),"Choose a confirmation state",IF($B136="","Add the charge ID this payment applies to",IF($M136="no","Charge ID not found on the Charges sheet",IF(NOT(ISNUMBER($D136)),"Enter the amount",IF(NOT(ISNUMBER($C136)),"Enter the date as YYYY-MM-DD",IF(AND($E136&lt;&gt;"",$E136&lt;&gt;Summary!$B$6),"Currency differs from the ledger: not counted",IF(AND($F136="Voided",$J136=""),"Add the reason for voiding in Note",IF(AND($F136&lt;&gt;"Voided",$G136&lt;&gt;"",COUNTIFS($B$5:$B$404,$B136,$G$5:$G$404,$G136,$D$5:$D$404,$D136,$F$5:$F$404,"&lt;&gt;Voided")&gt;1),"Possible duplicate: same charge, reference and amount","")))))))))))</f>
        <v/>
      </c>
    </row>
    <row r="137">
      <c r="A137" s="20" t="n"/>
      <c r="B137" s="20" t="n"/>
      <c r="C137" s="21" t="n"/>
      <c r="D137" s="22" t="n"/>
      <c r="E137" s="20" t="n"/>
      <c r="F137" s="20" t="n"/>
      <c r="G137" s="20" t="n"/>
      <c r="H137" s="20" t="n"/>
      <c r="I137" s="20" t="n"/>
      <c r="J137" s="20" t="n"/>
      <c r="K137" s="23" t="str">
        <f>IF(COUNTA($A137:$D137)=0,"",IF(AND($F137="Confirmed",OR($E137="",$E137=Summary!$B$6),ISNUMBER($D137)),$D137,0))</f>
        <v/>
      </c>
      <c r="L137" s="23" t="str">
        <f>IF(COUNTA($A137:$D137)=0,"",IF(AND($F137="Reported",OR($E137="",$E137=Summary!$B$6),ISNUMBER($D137)),$D137,0))</f>
        <v/>
      </c>
      <c r="M137" s="24" t="str">
        <f>IF(COUNTA($A137:$D137)=0,"",IF($B137="","no",IF(COUNTIF(Charges!$A$5:$A$124,$B137)&gt;0,"yes","no")))</f>
        <v/>
      </c>
      <c r="N137" s="25" t="str">
        <f>IF(AND($F137="Confirmed",$M137="yes",ISNUMBER($C137)),IFERROR(IF(ISNUMBER(INDEX(Charges!$E$5:$E$124,MATCH($B137,Charges!$A$5:$A$124,0))),$C137-INDEX(Charges!$E$5:$E$124,MATCH($B137,Charges!$A$5:$A$124,0)),""),""),"")</f>
        <v/>
      </c>
      <c r="O137" s="24" t="str">
        <f>IF(COUNTA($A137:$D137)=0,"",IF($A137="","Add a payment ID",IF(COUNTIF($A$5:$A$404,$A137)&gt;1,"Duplicate payment ID",IF(AND($F137&lt;&gt;"Reported",$F137&lt;&gt;"Confirmed",$F137&lt;&gt;"Voided"),"Choose a confirmation state",IF($B137="","Add the charge ID this payment applies to",IF($M137="no","Charge ID not found on the Charges sheet",IF(NOT(ISNUMBER($D137)),"Enter the amount",IF(NOT(ISNUMBER($C137)),"Enter the date as YYYY-MM-DD",IF(AND($E137&lt;&gt;"",$E137&lt;&gt;Summary!$B$6),"Currency differs from the ledger: not counted",IF(AND($F137="Voided",$J137=""),"Add the reason for voiding in Note",IF(AND($F137&lt;&gt;"Voided",$G137&lt;&gt;"",COUNTIFS($B$5:$B$404,$B137,$G$5:$G$404,$G137,$D$5:$D$404,$D137,$F$5:$F$404,"&lt;&gt;Voided")&gt;1),"Possible duplicate: same charge, reference and amount","")))))))))))</f>
        <v/>
      </c>
    </row>
    <row r="138">
      <c r="A138" s="20" t="n"/>
      <c r="B138" s="20" t="n"/>
      <c r="C138" s="21" t="n"/>
      <c r="D138" s="22" t="n"/>
      <c r="E138" s="20" t="n"/>
      <c r="F138" s="20" t="n"/>
      <c r="G138" s="20" t="n"/>
      <c r="H138" s="20" t="n"/>
      <c r="I138" s="20" t="n"/>
      <c r="J138" s="20" t="n"/>
      <c r="K138" s="23" t="str">
        <f>IF(COUNTA($A138:$D138)=0,"",IF(AND($F138="Confirmed",OR($E138="",$E138=Summary!$B$6),ISNUMBER($D138)),$D138,0))</f>
        <v/>
      </c>
      <c r="L138" s="23" t="str">
        <f>IF(COUNTA($A138:$D138)=0,"",IF(AND($F138="Reported",OR($E138="",$E138=Summary!$B$6),ISNUMBER($D138)),$D138,0))</f>
        <v/>
      </c>
      <c r="M138" s="24" t="str">
        <f>IF(COUNTA($A138:$D138)=0,"",IF($B138="","no",IF(COUNTIF(Charges!$A$5:$A$124,$B138)&gt;0,"yes","no")))</f>
        <v/>
      </c>
      <c r="N138" s="25" t="str">
        <f>IF(AND($F138="Confirmed",$M138="yes",ISNUMBER($C138)),IFERROR(IF(ISNUMBER(INDEX(Charges!$E$5:$E$124,MATCH($B138,Charges!$A$5:$A$124,0))),$C138-INDEX(Charges!$E$5:$E$124,MATCH($B138,Charges!$A$5:$A$124,0)),""),""),"")</f>
        <v/>
      </c>
      <c r="O138" s="24" t="str">
        <f>IF(COUNTA($A138:$D138)=0,"",IF($A138="","Add a payment ID",IF(COUNTIF($A$5:$A$404,$A138)&gt;1,"Duplicate payment ID",IF(AND($F138&lt;&gt;"Reported",$F138&lt;&gt;"Confirmed",$F138&lt;&gt;"Voided"),"Choose a confirmation state",IF($B138="","Add the charge ID this payment applies to",IF($M138="no","Charge ID not found on the Charges sheet",IF(NOT(ISNUMBER($D138)),"Enter the amount",IF(NOT(ISNUMBER($C138)),"Enter the date as YYYY-MM-DD",IF(AND($E138&lt;&gt;"",$E138&lt;&gt;Summary!$B$6),"Currency differs from the ledger: not counted",IF(AND($F138="Voided",$J138=""),"Add the reason for voiding in Note",IF(AND($F138&lt;&gt;"Voided",$G138&lt;&gt;"",COUNTIFS($B$5:$B$404,$B138,$G$5:$G$404,$G138,$D$5:$D$404,$D138,$F$5:$F$404,"&lt;&gt;Voided")&gt;1),"Possible duplicate: same charge, reference and amount","")))))))))))</f>
        <v/>
      </c>
    </row>
    <row r="139">
      <c r="A139" s="20" t="n"/>
      <c r="B139" s="20" t="n"/>
      <c r="C139" s="21" t="n"/>
      <c r="D139" s="22" t="n"/>
      <c r="E139" s="20" t="n"/>
      <c r="F139" s="20" t="n"/>
      <c r="G139" s="20" t="n"/>
      <c r="H139" s="20" t="n"/>
      <c r="I139" s="20" t="n"/>
      <c r="J139" s="20" t="n"/>
      <c r="K139" s="23" t="str">
        <f>IF(COUNTA($A139:$D139)=0,"",IF(AND($F139="Confirmed",OR($E139="",$E139=Summary!$B$6),ISNUMBER($D139)),$D139,0))</f>
        <v/>
      </c>
      <c r="L139" s="23" t="str">
        <f>IF(COUNTA($A139:$D139)=0,"",IF(AND($F139="Reported",OR($E139="",$E139=Summary!$B$6),ISNUMBER($D139)),$D139,0))</f>
        <v/>
      </c>
      <c r="M139" s="24" t="str">
        <f>IF(COUNTA($A139:$D139)=0,"",IF($B139="","no",IF(COUNTIF(Charges!$A$5:$A$124,$B139)&gt;0,"yes","no")))</f>
        <v/>
      </c>
      <c r="N139" s="25" t="str">
        <f>IF(AND($F139="Confirmed",$M139="yes",ISNUMBER($C139)),IFERROR(IF(ISNUMBER(INDEX(Charges!$E$5:$E$124,MATCH($B139,Charges!$A$5:$A$124,0))),$C139-INDEX(Charges!$E$5:$E$124,MATCH($B139,Charges!$A$5:$A$124,0)),""),""),"")</f>
        <v/>
      </c>
      <c r="O139" s="24" t="str">
        <f>IF(COUNTA($A139:$D139)=0,"",IF($A139="","Add a payment ID",IF(COUNTIF($A$5:$A$404,$A139)&gt;1,"Duplicate payment ID",IF(AND($F139&lt;&gt;"Reported",$F139&lt;&gt;"Confirmed",$F139&lt;&gt;"Voided"),"Choose a confirmation state",IF($B139="","Add the charge ID this payment applies to",IF($M139="no","Charge ID not found on the Charges sheet",IF(NOT(ISNUMBER($D139)),"Enter the amount",IF(NOT(ISNUMBER($C139)),"Enter the date as YYYY-MM-DD",IF(AND($E139&lt;&gt;"",$E139&lt;&gt;Summary!$B$6),"Currency differs from the ledger: not counted",IF(AND($F139="Voided",$J139=""),"Add the reason for voiding in Note",IF(AND($F139&lt;&gt;"Voided",$G139&lt;&gt;"",COUNTIFS($B$5:$B$404,$B139,$G$5:$G$404,$G139,$D$5:$D$404,$D139,$F$5:$F$404,"&lt;&gt;Voided")&gt;1),"Possible duplicate: same charge, reference and amount","")))))))))))</f>
        <v/>
      </c>
    </row>
    <row r="140">
      <c r="A140" s="20" t="n"/>
      <c r="B140" s="20" t="n"/>
      <c r="C140" s="21" t="n"/>
      <c r="D140" s="22" t="n"/>
      <c r="E140" s="20" t="n"/>
      <c r="F140" s="20" t="n"/>
      <c r="G140" s="20" t="n"/>
      <c r="H140" s="20" t="n"/>
      <c r="I140" s="20" t="n"/>
      <c r="J140" s="20" t="n"/>
      <c r="K140" s="23" t="str">
        <f>IF(COUNTA($A140:$D140)=0,"",IF(AND($F140="Confirmed",OR($E140="",$E140=Summary!$B$6),ISNUMBER($D140)),$D140,0))</f>
        <v/>
      </c>
      <c r="L140" s="23" t="str">
        <f>IF(COUNTA($A140:$D140)=0,"",IF(AND($F140="Reported",OR($E140="",$E140=Summary!$B$6),ISNUMBER($D140)),$D140,0))</f>
        <v/>
      </c>
      <c r="M140" s="24" t="str">
        <f>IF(COUNTA($A140:$D140)=0,"",IF($B140="","no",IF(COUNTIF(Charges!$A$5:$A$124,$B140)&gt;0,"yes","no")))</f>
        <v/>
      </c>
      <c r="N140" s="25" t="str">
        <f>IF(AND($F140="Confirmed",$M140="yes",ISNUMBER($C140)),IFERROR(IF(ISNUMBER(INDEX(Charges!$E$5:$E$124,MATCH($B140,Charges!$A$5:$A$124,0))),$C140-INDEX(Charges!$E$5:$E$124,MATCH($B140,Charges!$A$5:$A$124,0)),""),""),"")</f>
        <v/>
      </c>
      <c r="O140" s="24" t="str">
        <f>IF(COUNTA($A140:$D140)=0,"",IF($A140="","Add a payment ID",IF(COUNTIF($A$5:$A$404,$A140)&gt;1,"Duplicate payment ID",IF(AND($F140&lt;&gt;"Reported",$F140&lt;&gt;"Confirmed",$F140&lt;&gt;"Voided"),"Choose a confirmation state",IF($B140="","Add the charge ID this payment applies to",IF($M140="no","Charge ID not found on the Charges sheet",IF(NOT(ISNUMBER($D140)),"Enter the amount",IF(NOT(ISNUMBER($C140)),"Enter the date as YYYY-MM-DD",IF(AND($E140&lt;&gt;"",$E140&lt;&gt;Summary!$B$6),"Currency differs from the ledger: not counted",IF(AND($F140="Voided",$J140=""),"Add the reason for voiding in Note",IF(AND($F140&lt;&gt;"Voided",$G140&lt;&gt;"",COUNTIFS($B$5:$B$404,$B140,$G$5:$G$404,$G140,$D$5:$D$404,$D140,$F$5:$F$404,"&lt;&gt;Voided")&gt;1),"Possible duplicate: same charge, reference and amount","")))))))))))</f>
        <v/>
      </c>
    </row>
    <row r="141">
      <c r="A141" s="20" t="n"/>
      <c r="B141" s="20" t="n"/>
      <c r="C141" s="21" t="n"/>
      <c r="D141" s="22" t="n"/>
      <c r="E141" s="20" t="n"/>
      <c r="F141" s="20" t="n"/>
      <c r="G141" s="20" t="n"/>
      <c r="H141" s="20" t="n"/>
      <c r="I141" s="20" t="n"/>
      <c r="J141" s="20" t="n"/>
      <c r="K141" s="23" t="str">
        <f>IF(COUNTA($A141:$D141)=0,"",IF(AND($F141="Confirmed",OR($E141="",$E141=Summary!$B$6),ISNUMBER($D141)),$D141,0))</f>
        <v/>
      </c>
      <c r="L141" s="23" t="str">
        <f>IF(COUNTA($A141:$D141)=0,"",IF(AND($F141="Reported",OR($E141="",$E141=Summary!$B$6),ISNUMBER($D141)),$D141,0))</f>
        <v/>
      </c>
      <c r="M141" s="24" t="str">
        <f>IF(COUNTA($A141:$D141)=0,"",IF($B141="","no",IF(COUNTIF(Charges!$A$5:$A$124,$B141)&gt;0,"yes","no")))</f>
        <v/>
      </c>
      <c r="N141" s="25" t="str">
        <f>IF(AND($F141="Confirmed",$M141="yes",ISNUMBER($C141)),IFERROR(IF(ISNUMBER(INDEX(Charges!$E$5:$E$124,MATCH($B141,Charges!$A$5:$A$124,0))),$C141-INDEX(Charges!$E$5:$E$124,MATCH($B141,Charges!$A$5:$A$124,0)),""),""),"")</f>
        <v/>
      </c>
      <c r="O141" s="24" t="str">
        <f>IF(COUNTA($A141:$D141)=0,"",IF($A141="","Add a payment ID",IF(COUNTIF($A$5:$A$404,$A141)&gt;1,"Duplicate payment ID",IF(AND($F141&lt;&gt;"Reported",$F141&lt;&gt;"Confirmed",$F141&lt;&gt;"Voided"),"Choose a confirmation state",IF($B141="","Add the charge ID this payment applies to",IF($M141="no","Charge ID not found on the Charges sheet",IF(NOT(ISNUMBER($D141)),"Enter the amount",IF(NOT(ISNUMBER($C141)),"Enter the date as YYYY-MM-DD",IF(AND($E141&lt;&gt;"",$E141&lt;&gt;Summary!$B$6),"Currency differs from the ledger: not counted",IF(AND($F141="Voided",$J141=""),"Add the reason for voiding in Note",IF(AND($F141&lt;&gt;"Voided",$G141&lt;&gt;"",COUNTIFS($B$5:$B$404,$B141,$G$5:$G$404,$G141,$D$5:$D$404,$D141,$F$5:$F$404,"&lt;&gt;Voided")&gt;1),"Possible duplicate: same charge, reference and amount","")))))))))))</f>
        <v/>
      </c>
    </row>
    <row r="142">
      <c r="A142" s="20" t="n"/>
      <c r="B142" s="20" t="n"/>
      <c r="C142" s="21" t="n"/>
      <c r="D142" s="22" t="n"/>
      <c r="E142" s="20" t="n"/>
      <c r="F142" s="20" t="n"/>
      <c r="G142" s="20" t="n"/>
      <c r="H142" s="20" t="n"/>
      <c r="I142" s="20" t="n"/>
      <c r="J142" s="20" t="n"/>
      <c r="K142" s="23" t="str">
        <f>IF(COUNTA($A142:$D142)=0,"",IF(AND($F142="Confirmed",OR($E142="",$E142=Summary!$B$6),ISNUMBER($D142)),$D142,0))</f>
        <v/>
      </c>
      <c r="L142" s="23" t="str">
        <f>IF(COUNTA($A142:$D142)=0,"",IF(AND($F142="Reported",OR($E142="",$E142=Summary!$B$6),ISNUMBER($D142)),$D142,0))</f>
        <v/>
      </c>
      <c r="M142" s="24" t="str">
        <f>IF(COUNTA($A142:$D142)=0,"",IF($B142="","no",IF(COUNTIF(Charges!$A$5:$A$124,$B142)&gt;0,"yes","no")))</f>
        <v/>
      </c>
      <c r="N142" s="25" t="str">
        <f>IF(AND($F142="Confirmed",$M142="yes",ISNUMBER($C142)),IFERROR(IF(ISNUMBER(INDEX(Charges!$E$5:$E$124,MATCH($B142,Charges!$A$5:$A$124,0))),$C142-INDEX(Charges!$E$5:$E$124,MATCH($B142,Charges!$A$5:$A$124,0)),""),""),"")</f>
        <v/>
      </c>
      <c r="O142" s="24" t="str">
        <f>IF(COUNTA($A142:$D142)=0,"",IF($A142="","Add a payment ID",IF(COUNTIF($A$5:$A$404,$A142)&gt;1,"Duplicate payment ID",IF(AND($F142&lt;&gt;"Reported",$F142&lt;&gt;"Confirmed",$F142&lt;&gt;"Voided"),"Choose a confirmation state",IF($B142="","Add the charge ID this payment applies to",IF($M142="no","Charge ID not found on the Charges sheet",IF(NOT(ISNUMBER($D142)),"Enter the amount",IF(NOT(ISNUMBER($C142)),"Enter the date as YYYY-MM-DD",IF(AND($E142&lt;&gt;"",$E142&lt;&gt;Summary!$B$6),"Currency differs from the ledger: not counted",IF(AND($F142="Voided",$J142=""),"Add the reason for voiding in Note",IF(AND($F142&lt;&gt;"Voided",$G142&lt;&gt;"",COUNTIFS($B$5:$B$404,$B142,$G$5:$G$404,$G142,$D$5:$D$404,$D142,$F$5:$F$404,"&lt;&gt;Voided")&gt;1),"Possible duplicate: same charge, reference and amount","")))))))))))</f>
        <v/>
      </c>
    </row>
    <row r="143">
      <c r="A143" s="20" t="n"/>
      <c r="B143" s="20" t="n"/>
      <c r="C143" s="21" t="n"/>
      <c r="D143" s="22" t="n"/>
      <c r="E143" s="20" t="n"/>
      <c r="F143" s="20" t="n"/>
      <c r="G143" s="20" t="n"/>
      <c r="H143" s="20" t="n"/>
      <c r="I143" s="20" t="n"/>
      <c r="J143" s="20" t="n"/>
      <c r="K143" s="23" t="str">
        <f>IF(COUNTA($A143:$D143)=0,"",IF(AND($F143="Confirmed",OR($E143="",$E143=Summary!$B$6),ISNUMBER($D143)),$D143,0))</f>
        <v/>
      </c>
      <c r="L143" s="23" t="str">
        <f>IF(COUNTA($A143:$D143)=0,"",IF(AND($F143="Reported",OR($E143="",$E143=Summary!$B$6),ISNUMBER($D143)),$D143,0))</f>
        <v/>
      </c>
      <c r="M143" s="24" t="str">
        <f>IF(COUNTA($A143:$D143)=0,"",IF($B143="","no",IF(COUNTIF(Charges!$A$5:$A$124,$B143)&gt;0,"yes","no")))</f>
        <v/>
      </c>
      <c r="N143" s="25" t="str">
        <f>IF(AND($F143="Confirmed",$M143="yes",ISNUMBER($C143)),IFERROR(IF(ISNUMBER(INDEX(Charges!$E$5:$E$124,MATCH($B143,Charges!$A$5:$A$124,0))),$C143-INDEX(Charges!$E$5:$E$124,MATCH($B143,Charges!$A$5:$A$124,0)),""),""),"")</f>
        <v/>
      </c>
      <c r="O143" s="24" t="str">
        <f>IF(COUNTA($A143:$D143)=0,"",IF($A143="","Add a payment ID",IF(COUNTIF($A$5:$A$404,$A143)&gt;1,"Duplicate payment ID",IF(AND($F143&lt;&gt;"Reported",$F143&lt;&gt;"Confirmed",$F143&lt;&gt;"Voided"),"Choose a confirmation state",IF($B143="","Add the charge ID this payment applies to",IF($M143="no","Charge ID not found on the Charges sheet",IF(NOT(ISNUMBER($D143)),"Enter the amount",IF(NOT(ISNUMBER($C143)),"Enter the date as YYYY-MM-DD",IF(AND($E143&lt;&gt;"",$E143&lt;&gt;Summary!$B$6),"Currency differs from the ledger: not counted",IF(AND($F143="Voided",$J143=""),"Add the reason for voiding in Note",IF(AND($F143&lt;&gt;"Voided",$G143&lt;&gt;"",COUNTIFS($B$5:$B$404,$B143,$G$5:$G$404,$G143,$D$5:$D$404,$D143,$F$5:$F$404,"&lt;&gt;Voided")&gt;1),"Possible duplicate: same charge, reference and amount","")))))))))))</f>
        <v/>
      </c>
    </row>
    <row r="144">
      <c r="A144" s="20" t="n"/>
      <c r="B144" s="20" t="n"/>
      <c r="C144" s="21" t="n"/>
      <c r="D144" s="22" t="n"/>
      <c r="E144" s="20" t="n"/>
      <c r="F144" s="20" t="n"/>
      <c r="G144" s="20" t="n"/>
      <c r="H144" s="20" t="n"/>
      <c r="I144" s="20" t="n"/>
      <c r="J144" s="20" t="n"/>
      <c r="K144" s="23" t="str">
        <f>IF(COUNTA($A144:$D144)=0,"",IF(AND($F144="Confirmed",OR($E144="",$E144=Summary!$B$6),ISNUMBER($D144)),$D144,0))</f>
        <v/>
      </c>
      <c r="L144" s="23" t="str">
        <f>IF(COUNTA($A144:$D144)=0,"",IF(AND($F144="Reported",OR($E144="",$E144=Summary!$B$6),ISNUMBER($D144)),$D144,0))</f>
        <v/>
      </c>
      <c r="M144" s="24" t="str">
        <f>IF(COUNTA($A144:$D144)=0,"",IF($B144="","no",IF(COUNTIF(Charges!$A$5:$A$124,$B144)&gt;0,"yes","no")))</f>
        <v/>
      </c>
      <c r="N144" s="25" t="str">
        <f>IF(AND($F144="Confirmed",$M144="yes",ISNUMBER($C144)),IFERROR(IF(ISNUMBER(INDEX(Charges!$E$5:$E$124,MATCH($B144,Charges!$A$5:$A$124,0))),$C144-INDEX(Charges!$E$5:$E$124,MATCH($B144,Charges!$A$5:$A$124,0)),""),""),"")</f>
        <v/>
      </c>
      <c r="O144" s="24" t="str">
        <f>IF(COUNTA($A144:$D144)=0,"",IF($A144="","Add a payment ID",IF(COUNTIF($A$5:$A$404,$A144)&gt;1,"Duplicate payment ID",IF(AND($F144&lt;&gt;"Reported",$F144&lt;&gt;"Confirmed",$F144&lt;&gt;"Voided"),"Choose a confirmation state",IF($B144="","Add the charge ID this payment applies to",IF($M144="no","Charge ID not found on the Charges sheet",IF(NOT(ISNUMBER($D144)),"Enter the amount",IF(NOT(ISNUMBER($C144)),"Enter the date as YYYY-MM-DD",IF(AND($E144&lt;&gt;"",$E144&lt;&gt;Summary!$B$6),"Currency differs from the ledger: not counted",IF(AND($F144="Voided",$J144=""),"Add the reason for voiding in Note",IF(AND($F144&lt;&gt;"Voided",$G144&lt;&gt;"",COUNTIFS($B$5:$B$404,$B144,$G$5:$G$404,$G144,$D$5:$D$404,$D144,$F$5:$F$404,"&lt;&gt;Voided")&gt;1),"Possible duplicate: same charge, reference and amount","")))))))))))</f>
        <v/>
      </c>
    </row>
    <row r="145">
      <c r="A145" s="20" t="n"/>
      <c r="B145" s="20" t="n"/>
      <c r="C145" s="21" t="n"/>
      <c r="D145" s="22" t="n"/>
      <c r="E145" s="20" t="n"/>
      <c r="F145" s="20" t="n"/>
      <c r="G145" s="20" t="n"/>
      <c r="H145" s="20" t="n"/>
      <c r="I145" s="20" t="n"/>
      <c r="J145" s="20" t="n"/>
      <c r="K145" s="23" t="str">
        <f>IF(COUNTA($A145:$D145)=0,"",IF(AND($F145="Confirmed",OR($E145="",$E145=Summary!$B$6),ISNUMBER($D145)),$D145,0))</f>
        <v/>
      </c>
      <c r="L145" s="23" t="str">
        <f>IF(COUNTA($A145:$D145)=0,"",IF(AND($F145="Reported",OR($E145="",$E145=Summary!$B$6),ISNUMBER($D145)),$D145,0))</f>
        <v/>
      </c>
      <c r="M145" s="24" t="str">
        <f>IF(COUNTA($A145:$D145)=0,"",IF($B145="","no",IF(COUNTIF(Charges!$A$5:$A$124,$B145)&gt;0,"yes","no")))</f>
        <v/>
      </c>
      <c r="N145" s="25" t="str">
        <f>IF(AND($F145="Confirmed",$M145="yes",ISNUMBER($C145)),IFERROR(IF(ISNUMBER(INDEX(Charges!$E$5:$E$124,MATCH($B145,Charges!$A$5:$A$124,0))),$C145-INDEX(Charges!$E$5:$E$124,MATCH($B145,Charges!$A$5:$A$124,0)),""),""),"")</f>
        <v/>
      </c>
      <c r="O145" s="24" t="str">
        <f>IF(COUNTA($A145:$D145)=0,"",IF($A145="","Add a payment ID",IF(COUNTIF($A$5:$A$404,$A145)&gt;1,"Duplicate payment ID",IF(AND($F145&lt;&gt;"Reported",$F145&lt;&gt;"Confirmed",$F145&lt;&gt;"Voided"),"Choose a confirmation state",IF($B145="","Add the charge ID this payment applies to",IF($M145="no","Charge ID not found on the Charges sheet",IF(NOT(ISNUMBER($D145)),"Enter the amount",IF(NOT(ISNUMBER($C145)),"Enter the date as YYYY-MM-DD",IF(AND($E145&lt;&gt;"",$E145&lt;&gt;Summary!$B$6),"Currency differs from the ledger: not counted",IF(AND($F145="Voided",$J145=""),"Add the reason for voiding in Note",IF(AND($F145&lt;&gt;"Voided",$G145&lt;&gt;"",COUNTIFS($B$5:$B$404,$B145,$G$5:$G$404,$G145,$D$5:$D$404,$D145,$F$5:$F$404,"&lt;&gt;Voided")&gt;1),"Possible duplicate: same charge, reference and amount","")))))))))))</f>
        <v/>
      </c>
    </row>
    <row r="146">
      <c r="A146" s="20" t="n"/>
      <c r="B146" s="20" t="n"/>
      <c r="C146" s="21" t="n"/>
      <c r="D146" s="22" t="n"/>
      <c r="E146" s="20" t="n"/>
      <c r="F146" s="20" t="n"/>
      <c r="G146" s="20" t="n"/>
      <c r="H146" s="20" t="n"/>
      <c r="I146" s="20" t="n"/>
      <c r="J146" s="20" t="n"/>
      <c r="K146" s="23" t="str">
        <f>IF(COUNTA($A146:$D146)=0,"",IF(AND($F146="Confirmed",OR($E146="",$E146=Summary!$B$6),ISNUMBER($D146)),$D146,0))</f>
        <v/>
      </c>
      <c r="L146" s="23" t="str">
        <f>IF(COUNTA($A146:$D146)=0,"",IF(AND($F146="Reported",OR($E146="",$E146=Summary!$B$6),ISNUMBER($D146)),$D146,0))</f>
        <v/>
      </c>
      <c r="M146" s="24" t="str">
        <f>IF(COUNTA($A146:$D146)=0,"",IF($B146="","no",IF(COUNTIF(Charges!$A$5:$A$124,$B146)&gt;0,"yes","no")))</f>
        <v/>
      </c>
      <c r="N146" s="25" t="str">
        <f>IF(AND($F146="Confirmed",$M146="yes",ISNUMBER($C146)),IFERROR(IF(ISNUMBER(INDEX(Charges!$E$5:$E$124,MATCH($B146,Charges!$A$5:$A$124,0))),$C146-INDEX(Charges!$E$5:$E$124,MATCH($B146,Charges!$A$5:$A$124,0)),""),""),"")</f>
        <v/>
      </c>
      <c r="O146" s="24" t="str">
        <f>IF(COUNTA($A146:$D146)=0,"",IF($A146="","Add a payment ID",IF(COUNTIF($A$5:$A$404,$A146)&gt;1,"Duplicate payment ID",IF(AND($F146&lt;&gt;"Reported",$F146&lt;&gt;"Confirmed",$F146&lt;&gt;"Voided"),"Choose a confirmation state",IF($B146="","Add the charge ID this payment applies to",IF($M146="no","Charge ID not found on the Charges sheet",IF(NOT(ISNUMBER($D146)),"Enter the amount",IF(NOT(ISNUMBER($C146)),"Enter the date as YYYY-MM-DD",IF(AND($E146&lt;&gt;"",$E146&lt;&gt;Summary!$B$6),"Currency differs from the ledger: not counted",IF(AND($F146="Voided",$J146=""),"Add the reason for voiding in Note",IF(AND($F146&lt;&gt;"Voided",$G146&lt;&gt;"",COUNTIFS($B$5:$B$404,$B146,$G$5:$G$404,$G146,$D$5:$D$404,$D146,$F$5:$F$404,"&lt;&gt;Voided")&gt;1),"Possible duplicate: same charge, reference and amount","")))))))))))</f>
        <v/>
      </c>
    </row>
    <row r="147">
      <c r="A147" s="20" t="n"/>
      <c r="B147" s="20" t="n"/>
      <c r="C147" s="21" t="n"/>
      <c r="D147" s="22" t="n"/>
      <c r="E147" s="20" t="n"/>
      <c r="F147" s="20" t="n"/>
      <c r="G147" s="20" t="n"/>
      <c r="H147" s="20" t="n"/>
      <c r="I147" s="20" t="n"/>
      <c r="J147" s="20" t="n"/>
      <c r="K147" s="23" t="str">
        <f>IF(COUNTA($A147:$D147)=0,"",IF(AND($F147="Confirmed",OR($E147="",$E147=Summary!$B$6),ISNUMBER($D147)),$D147,0))</f>
        <v/>
      </c>
      <c r="L147" s="23" t="str">
        <f>IF(COUNTA($A147:$D147)=0,"",IF(AND($F147="Reported",OR($E147="",$E147=Summary!$B$6),ISNUMBER($D147)),$D147,0))</f>
        <v/>
      </c>
      <c r="M147" s="24" t="str">
        <f>IF(COUNTA($A147:$D147)=0,"",IF($B147="","no",IF(COUNTIF(Charges!$A$5:$A$124,$B147)&gt;0,"yes","no")))</f>
        <v/>
      </c>
      <c r="N147" s="25" t="str">
        <f>IF(AND($F147="Confirmed",$M147="yes",ISNUMBER($C147)),IFERROR(IF(ISNUMBER(INDEX(Charges!$E$5:$E$124,MATCH($B147,Charges!$A$5:$A$124,0))),$C147-INDEX(Charges!$E$5:$E$124,MATCH($B147,Charges!$A$5:$A$124,0)),""),""),"")</f>
        <v/>
      </c>
      <c r="O147" s="24" t="str">
        <f>IF(COUNTA($A147:$D147)=0,"",IF($A147="","Add a payment ID",IF(COUNTIF($A$5:$A$404,$A147)&gt;1,"Duplicate payment ID",IF(AND($F147&lt;&gt;"Reported",$F147&lt;&gt;"Confirmed",$F147&lt;&gt;"Voided"),"Choose a confirmation state",IF($B147="","Add the charge ID this payment applies to",IF($M147="no","Charge ID not found on the Charges sheet",IF(NOT(ISNUMBER($D147)),"Enter the amount",IF(NOT(ISNUMBER($C147)),"Enter the date as YYYY-MM-DD",IF(AND($E147&lt;&gt;"",$E147&lt;&gt;Summary!$B$6),"Currency differs from the ledger: not counted",IF(AND($F147="Voided",$J147=""),"Add the reason for voiding in Note",IF(AND($F147&lt;&gt;"Voided",$G147&lt;&gt;"",COUNTIFS($B$5:$B$404,$B147,$G$5:$G$404,$G147,$D$5:$D$404,$D147,$F$5:$F$404,"&lt;&gt;Voided")&gt;1),"Possible duplicate: same charge, reference and amount","")))))))))))</f>
        <v/>
      </c>
    </row>
    <row r="148">
      <c r="A148" s="20" t="n"/>
      <c r="B148" s="20" t="n"/>
      <c r="C148" s="21" t="n"/>
      <c r="D148" s="22" t="n"/>
      <c r="E148" s="20" t="n"/>
      <c r="F148" s="20" t="n"/>
      <c r="G148" s="20" t="n"/>
      <c r="H148" s="20" t="n"/>
      <c r="I148" s="20" t="n"/>
      <c r="J148" s="20" t="n"/>
      <c r="K148" s="23" t="str">
        <f>IF(COUNTA($A148:$D148)=0,"",IF(AND($F148="Confirmed",OR($E148="",$E148=Summary!$B$6),ISNUMBER($D148)),$D148,0))</f>
        <v/>
      </c>
      <c r="L148" s="23" t="str">
        <f>IF(COUNTA($A148:$D148)=0,"",IF(AND($F148="Reported",OR($E148="",$E148=Summary!$B$6),ISNUMBER($D148)),$D148,0))</f>
        <v/>
      </c>
      <c r="M148" s="24" t="str">
        <f>IF(COUNTA($A148:$D148)=0,"",IF($B148="","no",IF(COUNTIF(Charges!$A$5:$A$124,$B148)&gt;0,"yes","no")))</f>
        <v/>
      </c>
      <c r="N148" s="25" t="str">
        <f>IF(AND($F148="Confirmed",$M148="yes",ISNUMBER($C148)),IFERROR(IF(ISNUMBER(INDEX(Charges!$E$5:$E$124,MATCH($B148,Charges!$A$5:$A$124,0))),$C148-INDEX(Charges!$E$5:$E$124,MATCH($B148,Charges!$A$5:$A$124,0)),""),""),"")</f>
        <v/>
      </c>
      <c r="O148" s="24" t="str">
        <f>IF(COUNTA($A148:$D148)=0,"",IF($A148="","Add a payment ID",IF(COUNTIF($A$5:$A$404,$A148)&gt;1,"Duplicate payment ID",IF(AND($F148&lt;&gt;"Reported",$F148&lt;&gt;"Confirmed",$F148&lt;&gt;"Voided"),"Choose a confirmation state",IF($B148="","Add the charge ID this payment applies to",IF($M148="no","Charge ID not found on the Charges sheet",IF(NOT(ISNUMBER($D148)),"Enter the amount",IF(NOT(ISNUMBER($C148)),"Enter the date as YYYY-MM-DD",IF(AND($E148&lt;&gt;"",$E148&lt;&gt;Summary!$B$6),"Currency differs from the ledger: not counted",IF(AND($F148="Voided",$J148=""),"Add the reason for voiding in Note",IF(AND($F148&lt;&gt;"Voided",$G148&lt;&gt;"",COUNTIFS($B$5:$B$404,$B148,$G$5:$G$404,$G148,$D$5:$D$404,$D148,$F$5:$F$404,"&lt;&gt;Voided")&gt;1),"Possible duplicate: same charge, reference and amount","")))))))))))</f>
        <v/>
      </c>
    </row>
    <row r="149">
      <c r="A149" s="20" t="n"/>
      <c r="B149" s="20" t="n"/>
      <c r="C149" s="21" t="n"/>
      <c r="D149" s="22" t="n"/>
      <c r="E149" s="20" t="n"/>
      <c r="F149" s="20" t="n"/>
      <c r="G149" s="20" t="n"/>
      <c r="H149" s="20" t="n"/>
      <c r="I149" s="20" t="n"/>
      <c r="J149" s="20" t="n"/>
      <c r="K149" s="23" t="str">
        <f>IF(COUNTA($A149:$D149)=0,"",IF(AND($F149="Confirmed",OR($E149="",$E149=Summary!$B$6),ISNUMBER($D149)),$D149,0))</f>
        <v/>
      </c>
      <c r="L149" s="23" t="str">
        <f>IF(COUNTA($A149:$D149)=0,"",IF(AND($F149="Reported",OR($E149="",$E149=Summary!$B$6),ISNUMBER($D149)),$D149,0))</f>
        <v/>
      </c>
      <c r="M149" s="24" t="str">
        <f>IF(COUNTA($A149:$D149)=0,"",IF($B149="","no",IF(COUNTIF(Charges!$A$5:$A$124,$B149)&gt;0,"yes","no")))</f>
        <v/>
      </c>
      <c r="N149" s="25" t="str">
        <f>IF(AND($F149="Confirmed",$M149="yes",ISNUMBER($C149)),IFERROR(IF(ISNUMBER(INDEX(Charges!$E$5:$E$124,MATCH($B149,Charges!$A$5:$A$124,0))),$C149-INDEX(Charges!$E$5:$E$124,MATCH($B149,Charges!$A$5:$A$124,0)),""),""),"")</f>
        <v/>
      </c>
      <c r="O149" s="24" t="str">
        <f>IF(COUNTA($A149:$D149)=0,"",IF($A149="","Add a payment ID",IF(COUNTIF($A$5:$A$404,$A149)&gt;1,"Duplicate payment ID",IF(AND($F149&lt;&gt;"Reported",$F149&lt;&gt;"Confirmed",$F149&lt;&gt;"Voided"),"Choose a confirmation state",IF($B149="","Add the charge ID this payment applies to",IF($M149="no","Charge ID not found on the Charges sheet",IF(NOT(ISNUMBER($D149)),"Enter the amount",IF(NOT(ISNUMBER($C149)),"Enter the date as YYYY-MM-DD",IF(AND($E149&lt;&gt;"",$E149&lt;&gt;Summary!$B$6),"Currency differs from the ledger: not counted",IF(AND($F149="Voided",$J149=""),"Add the reason for voiding in Note",IF(AND($F149&lt;&gt;"Voided",$G149&lt;&gt;"",COUNTIFS($B$5:$B$404,$B149,$G$5:$G$404,$G149,$D$5:$D$404,$D149,$F$5:$F$404,"&lt;&gt;Voided")&gt;1),"Possible duplicate: same charge, reference and amount","")))))))))))</f>
        <v/>
      </c>
    </row>
    <row r="150">
      <c r="A150" s="20" t="n"/>
      <c r="B150" s="20" t="n"/>
      <c r="C150" s="21" t="n"/>
      <c r="D150" s="22" t="n"/>
      <c r="E150" s="20" t="n"/>
      <c r="F150" s="20" t="n"/>
      <c r="G150" s="20" t="n"/>
      <c r="H150" s="20" t="n"/>
      <c r="I150" s="20" t="n"/>
      <c r="J150" s="20" t="n"/>
      <c r="K150" s="23" t="str">
        <f>IF(COUNTA($A150:$D150)=0,"",IF(AND($F150="Confirmed",OR($E150="",$E150=Summary!$B$6),ISNUMBER($D150)),$D150,0))</f>
        <v/>
      </c>
      <c r="L150" s="23" t="str">
        <f>IF(COUNTA($A150:$D150)=0,"",IF(AND($F150="Reported",OR($E150="",$E150=Summary!$B$6),ISNUMBER($D150)),$D150,0))</f>
        <v/>
      </c>
      <c r="M150" s="24" t="str">
        <f>IF(COUNTA($A150:$D150)=0,"",IF($B150="","no",IF(COUNTIF(Charges!$A$5:$A$124,$B150)&gt;0,"yes","no")))</f>
        <v/>
      </c>
      <c r="N150" s="25" t="str">
        <f>IF(AND($F150="Confirmed",$M150="yes",ISNUMBER($C150)),IFERROR(IF(ISNUMBER(INDEX(Charges!$E$5:$E$124,MATCH($B150,Charges!$A$5:$A$124,0))),$C150-INDEX(Charges!$E$5:$E$124,MATCH($B150,Charges!$A$5:$A$124,0)),""),""),"")</f>
        <v/>
      </c>
      <c r="O150" s="24" t="str">
        <f>IF(COUNTA($A150:$D150)=0,"",IF($A150="","Add a payment ID",IF(COUNTIF($A$5:$A$404,$A150)&gt;1,"Duplicate payment ID",IF(AND($F150&lt;&gt;"Reported",$F150&lt;&gt;"Confirmed",$F150&lt;&gt;"Voided"),"Choose a confirmation state",IF($B150="","Add the charge ID this payment applies to",IF($M150="no","Charge ID not found on the Charges sheet",IF(NOT(ISNUMBER($D150)),"Enter the amount",IF(NOT(ISNUMBER($C150)),"Enter the date as YYYY-MM-DD",IF(AND($E150&lt;&gt;"",$E150&lt;&gt;Summary!$B$6),"Currency differs from the ledger: not counted",IF(AND($F150="Voided",$J150=""),"Add the reason for voiding in Note",IF(AND($F150&lt;&gt;"Voided",$G150&lt;&gt;"",COUNTIFS($B$5:$B$404,$B150,$G$5:$G$404,$G150,$D$5:$D$404,$D150,$F$5:$F$404,"&lt;&gt;Voided")&gt;1),"Possible duplicate: same charge, reference and amount","")))))))))))</f>
        <v/>
      </c>
    </row>
    <row r="151">
      <c r="A151" s="20" t="n"/>
      <c r="B151" s="20" t="n"/>
      <c r="C151" s="21" t="n"/>
      <c r="D151" s="22" t="n"/>
      <c r="E151" s="20" t="n"/>
      <c r="F151" s="20" t="n"/>
      <c r="G151" s="20" t="n"/>
      <c r="H151" s="20" t="n"/>
      <c r="I151" s="20" t="n"/>
      <c r="J151" s="20" t="n"/>
      <c r="K151" s="23" t="str">
        <f>IF(COUNTA($A151:$D151)=0,"",IF(AND($F151="Confirmed",OR($E151="",$E151=Summary!$B$6),ISNUMBER($D151)),$D151,0))</f>
        <v/>
      </c>
      <c r="L151" s="23" t="str">
        <f>IF(COUNTA($A151:$D151)=0,"",IF(AND($F151="Reported",OR($E151="",$E151=Summary!$B$6),ISNUMBER($D151)),$D151,0))</f>
        <v/>
      </c>
      <c r="M151" s="24" t="str">
        <f>IF(COUNTA($A151:$D151)=0,"",IF($B151="","no",IF(COUNTIF(Charges!$A$5:$A$124,$B151)&gt;0,"yes","no")))</f>
        <v/>
      </c>
      <c r="N151" s="25" t="str">
        <f>IF(AND($F151="Confirmed",$M151="yes",ISNUMBER($C151)),IFERROR(IF(ISNUMBER(INDEX(Charges!$E$5:$E$124,MATCH($B151,Charges!$A$5:$A$124,0))),$C151-INDEX(Charges!$E$5:$E$124,MATCH($B151,Charges!$A$5:$A$124,0)),""),""),"")</f>
        <v/>
      </c>
      <c r="O151" s="24" t="str">
        <f>IF(COUNTA($A151:$D151)=0,"",IF($A151="","Add a payment ID",IF(COUNTIF($A$5:$A$404,$A151)&gt;1,"Duplicate payment ID",IF(AND($F151&lt;&gt;"Reported",$F151&lt;&gt;"Confirmed",$F151&lt;&gt;"Voided"),"Choose a confirmation state",IF($B151="","Add the charge ID this payment applies to",IF($M151="no","Charge ID not found on the Charges sheet",IF(NOT(ISNUMBER($D151)),"Enter the amount",IF(NOT(ISNUMBER($C151)),"Enter the date as YYYY-MM-DD",IF(AND($E151&lt;&gt;"",$E151&lt;&gt;Summary!$B$6),"Currency differs from the ledger: not counted",IF(AND($F151="Voided",$J151=""),"Add the reason for voiding in Note",IF(AND($F151&lt;&gt;"Voided",$G151&lt;&gt;"",COUNTIFS($B$5:$B$404,$B151,$G$5:$G$404,$G151,$D$5:$D$404,$D151,$F$5:$F$404,"&lt;&gt;Voided")&gt;1),"Possible duplicate: same charge, reference and amount","")))))))))))</f>
        <v/>
      </c>
    </row>
    <row r="152">
      <c r="A152" s="20" t="n"/>
      <c r="B152" s="20" t="n"/>
      <c r="C152" s="21" t="n"/>
      <c r="D152" s="22" t="n"/>
      <c r="E152" s="20" t="n"/>
      <c r="F152" s="20" t="n"/>
      <c r="G152" s="20" t="n"/>
      <c r="H152" s="20" t="n"/>
      <c r="I152" s="20" t="n"/>
      <c r="J152" s="20" t="n"/>
      <c r="K152" s="23" t="str">
        <f>IF(COUNTA($A152:$D152)=0,"",IF(AND($F152="Confirmed",OR($E152="",$E152=Summary!$B$6),ISNUMBER($D152)),$D152,0))</f>
        <v/>
      </c>
      <c r="L152" s="23" t="str">
        <f>IF(COUNTA($A152:$D152)=0,"",IF(AND($F152="Reported",OR($E152="",$E152=Summary!$B$6),ISNUMBER($D152)),$D152,0))</f>
        <v/>
      </c>
      <c r="M152" s="24" t="str">
        <f>IF(COUNTA($A152:$D152)=0,"",IF($B152="","no",IF(COUNTIF(Charges!$A$5:$A$124,$B152)&gt;0,"yes","no")))</f>
        <v/>
      </c>
      <c r="N152" s="25" t="str">
        <f>IF(AND($F152="Confirmed",$M152="yes",ISNUMBER($C152)),IFERROR(IF(ISNUMBER(INDEX(Charges!$E$5:$E$124,MATCH($B152,Charges!$A$5:$A$124,0))),$C152-INDEX(Charges!$E$5:$E$124,MATCH($B152,Charges!$A$5:$A$124,0)),""),""),"")</f>
        <v/>
      </c>
      <c r="O152" s="24" t="str">
        <f>IF(COUNTA($A152:$D152)=0,"",IF($A152="","Add a payment ID",IF(COUNTIF($A$5:$A$404,$A152)&gt;1,"Duplicate payment ID",IF(AND($F152&lt;&gt;"Reported",$F152&lt;&gt;"Confirmed",$F152&lt;&gt;"Voided"),"Choose a confirmation state",IF($B152="","Add the charge ID this payment applies to",IF($M152="no","Charge ID not found on the Charges sheet",IF(NOT(ISNUMBER($D152)),"Enter the amount",IF(NOT(ISNUMBER($C152)),"Enter the date as YYYY-MM-DD",IF(AND($E152&lt;&gt;"",$E152&lt;&gt;Summary!$B$6),"Currency differs from the ledger: not counted",IF(AND($F152="Voided",$J152=""),"Add the reason for voiding in Note",IF(AND($F152&lt;&gt;"Voided",$G152&lt;&gt;"",COUNTIFS($B$5:$B$404,$B152,$G$5:$G$404,$G152,$D$5:$D$404,$D152,$F$5:$F$404,"&lt;&gt;Voided")&gt;1),"Possible duplicate: same charge, reference and amount","")))))))))))</f>
        <v/>
      </c>
    </row>
    <row r="153">
      <c r="A153" s="20" t="n"/>
      <c r="B153" s="20" t="n"/>
      <c r="C153" s="21" t="n"/>
      <c r="D153" s="22" t="n"/>
      <c r="E153" s="20" t="n"/>
      <c r="F153" s="20" t="n"/>
      <c r="G153" s="20" t="n"/>
      <c r="H153" s="20" t="n"/>
      <c r="I153" s="20" t="n"/>
      <c r="J153" s="20" t="n"/>
      <c r="K153" s="23" t="str">
        <f>IF(COUNTA($A153:$D153)=0,"",IF(AND($F153="Confirmed",OR($E153="",$E153=Summary!$B$6),ISNUMBER($D153)),$D153,0))</f>
        <v/>
      </c>
      <c r="L153" s="23" t="str">
        <f>IF(COUNTA($A153:$D153)=0,"",IF(AND($F153="Reported",OR($E153="",$E153=Summary!$B$6),ISNUMBER($D153)),$D153,0))</f>
        <v/>
      </c>
      <c r="M153" s="24" t="str">
        <f>IF(COUNTA($A153:$D153)=0,"",IF($B153="","no",IF(COUNTIF(Charges!$A$5:$A$124,$B153)&gt;0,"yes","no")))</f>
        <v/>
      </c>
      <c r="N153" s="25" t="str">
        <f>IF(AND($F153="Confirmed",$M153="yes",ISNUMBER($C153)),IFERROR(IF(ISNUMBER(INDEX(Charges!$E$5:$E$124,MATCH($B153,Charges!$A$5:$A$124,0))),$C153-INDEX(Charges!$E$5:$E$124,MATCH($B153,Charges!$A$5:$A$124,0)),""),""),"")</f>
        <v/>
      </c>
      <c r="O153" s="24" t="str">
        <f>IF(COUNTA($A153:$D153)=0,"",IF($A153="","Add a payment ID",IF(COUNTIF($A$5:$A$404,$A153)&gt;1,"Duplicate payment ID",IF(AND($F153&lt;&gt;"Reported",$F153&lt;&gt;"Confirmed",$F153&lt;&gt;"Voided"),"Choose a confirmation state",IF($B153="","Add the charge ID this payment applies to",IF($M153="no","Charge ID not found on the Charges sheet",IF(NOT(ISNUMBER($D153)),"Enter the amount",IF(NOT(ISNUMBER($C153)),"Enter the date as YYYY-MM-DD",IF(AND($E153&lt;&gt;"",$E153&lt;&gt;Summary!$B$6),"Currency differs from the ledger: not counted",IF(AND($F153="Voided",$J153=""),"Add the reason for voiding in Note",IF(AND($F153&lt;&gt;"Voided",$G153&lt;&gt;"",COUNTIFS($B$5:$B$404,$B153,$G$5:$G$404,$G153,$D$5:$D$404,$D153,$F$5:$F$404,"&lt;&gt;Voided")&gt;1),"Possible duplicate: same charge, reference and amount","")))))))))))</f>
        <v/>
      </c>
    </row>
    <row r="154">
      <c r="A154" s="20" t="n"/>
      <c r="B154" s="20" t="n"/>
      <c r="C154" s="21" t="n"/>
      <c r="D154" s="22" t="n"/>
      <c r="E154" s="20" t="n"/>
      <c r="F154" s="20" t="n"/>
      <c r="G154" s="20" t="n"/>
      <c r="H154" s="20" t="n"/>
      <c r="I154" s="20" t="n"/>
      <c r="J154" s="20" t="n"/>
      <c r="K154" s="23" t="str">
        <f>IF(COUNTA($A154:$D154)=0,"",IF(AND($F154="Confirmed",OR($E154="",$E154=Summary!$B$6),ISNUMBER($D154)),$D154,0))</f>
        <v/>
      </c>
      <c r="L154" s="23" t="str">
        <f>IF(COUNTA($A154:$D154)=0,"",IF(AND($F154="Reported",OR($E154="",$E154=Summary!$B$6),ISNUMBER($D154)),$D154,0))</f>
        <v/>
      </c>
      <c r="M154" s="24" t="str">
        <f>IF(COUNTA($A154:$D154)=0,"",IF($B154="","no",IF(COUNTIF(Charges!$A$5:$A$124,$B154)&gt;0,"yes","no")))</f>
        <v/>
      </c>
      <c r="N154" s="25" t="str">
        <f>IF(AND($F154="Confirmed",$M154="yes",ISNUMBER($C154)),IFERROR(IF(ISNUMBER(INDEX(Charges!$E$5:$E$124,MATCH($B154,Charges!$A$5:$A$124,0))),$C154-INDEX(Charges!$E$5:$E$124,MATCH($B154,Charges!$A$5:$A$124,0)),""),""),"")</f>
        <v/>
      </c>
      <c r="O154" s="24" t="str">
        <f>IF(COUNTA($A154:$D154)=0,"",IF($A154="","Add a payment ID",IF(COUNTIF($A$5:$A$404,$A154)&gt;1,"Duplicate payment ID",IF(AND($F154&lt;&gt;"Reported",$F154&lt;&gt;"Confirmed",$F154&lt;&gt;"Voided"),"Choose a confirmation state",IF($B154="","Add the charge ID this payment applies to",IF($M154="no","Charge ID not found on the Charges sheet",IF(NOT(ISNUMBER($D154)),"Enter the amount",IF(NOT(ISNUMBER($C154)),"Enter the date as YYYY-MM-DD",IF(AND($E154&lt;&gt;"",$E154&lt;&gt;Summary!$B$6),"Currency differs from the ledger: not counted",IF(AND($F154="Voided",$J154=""),"Add the reason for voiding in Note",IF(AND($F154&lt;&gt;"Voided",$G154&lt;&gt;"",COUNTIFS($B$5:$B$404,$B154,$G$5:$G$404,$G154,$D$5:$D$404,$D154,$F$5:$F$404,"&lt;&gt;Voided")&gt;1),"Possible duplicate: same charge, reference and amount","")))))))))))</f>
        <v/>
      </c>
    </row>
    <row r="155">
      <c r="A155" s="20" t="n"/>
      <c r="B155" s="20" t="n"/>
      <c r="C155" s="21" t="n"/>
      <c r="D155" s="22" t="n"/>
      <c r="E155" s="20" t="n"/>
      <c r="F155" s="20" t="n"/>
      <c r="G155" s="20" t="n"/>
      <c r="H155" s="20" t="n"/>
      <c r="I155" s="20" t="n"/>
      <c r="J155" s="20" t="n"/>
      <c r="K155" s="23" t="str">
        <f>IF(COUNTA($A155:$D155)=0,"",IF(AND($F155="Confirmed",OR($E155="",$E155=Summary!$B$6),ISNUMBER($D155)),$D155,0))</f>
        <v/>
      </c>
      <c r="L155" s="23" t="str">
        <f>IF(COUNTA($A155:$D155)=0,"",IF(AND($F155="Reported",OR($E155="",$E155=Summary!$B$6),ISNUMBER($D155)),$D155,0))</f>
        <v/>
      </c>
      <c r="M155" s="24" t="str">
        <f>IF(COUNTA($A155:$D155)=0,"",IF($B155="","no",IF(COUNTIF(Charges!$A$5:$A$124,$B155)&gt;0,"yes","no")))</f>
        <v/>
      </c>
      <c r="N155" s="25" t="str">
        <f>IF(AND($F155="Confirmed",$M155="yes",ISNUMBER($C155)),IFERROR(IF(ISNUMBER(INDEX(Charges!$E$5:$E$124,MATCH($B155,Charges!$A$5:$A$124,0))),$C155-INDEX(Charges!$E$5:$E$124,MATCH($B155,Charges!$A$5:$A$124,0)),""),""),"")</f>
        <v/>
      </c>
      <c r="O155" s="24" t="str">
        <f>IF(COUNTA($A155:$D155)=0,"",IF($A155="","Add a payment ID",IF(COUNTIF($A$5:$A$404,$A155)&gt;1,"Duplicate payment ID",IF(AND($F155&lt;&gt;"Reported",$F155&lt;&gt;"Confirmed",$F155&lt;&gt;"Voided"),"Choose a confirmation state",IF($B155="","Add the charge ID this payment applies to",IF($M155="no","Charge ID not found on the Charges sheet",IF(NOT(ISNUMBER($D155)),"Enter the amount",IF(NOT(ISNUMBER($C155)),"Enter the date as YYYY-MM-DD",IF(AND($E155&lt;&gt;"",$E155&lt;&gt;Summary!$B$6),"Currency differs from the ledger: not counted",IF(AND($F155="Voided",$J155=""),"Add the reason for voiding in Note",IF(AND($F155&lt;&gt;"Voided",$G155&lt;&gt;"",COUNTIFS($B$5:$B$404,$B155,$G$5:$G$404,$G155,$D$5:$D$404,$D155,$F$5:$F$404,"&lt;&gt;Voided")&gt;1),"Possible duplicate: same charge, reference and amount","")))))))))))</f>
        <v/>
      </c>
    </row>
    <row r="156">
      <c r="A156" s="20" t="n"/>
      <c r="B156" s="20" t="n"/>
      <c r="C156" s="21" t="n"/>
      <c r="D156" s="22" t="n"/>
      <c r="E156" s="20" t="n"/>
      <c r="F156" s="20" t="n"/>
      <c r="G156" s="20" t="n"/>
      <c r="H156" s="20" t="n"/>
      <c r="I156" s="20" t="n"/>
      <c r="J156" s="20" t="n"/>
      <c r="K156" s="23" t="str">
        <f>IF(COUNTA($A156:$D156)=0,"",IF(AND($F156="Confirmed",OR($E156="",$E156=Summary!$B$6),ISNUMBER($D156)),$D156,0))</f>
        <v/>
      </c>
      <c r="L156" s="23" t="str">
        <f>IF(COUNTA($A156:$D156)=0,"",IF(AND($F156="Reported",OR($E156="",$E156=Summary!$B$6),ISNUMBER($D156)),$D156,0))</f>
        <v/>
      </c>
      <c r="M156" s="24" t="str">
        <f>IF(COUNTA($A156:$D156)=0,"",IF($B156="","no",IF(COUNTIF(Charges!$A$5:$A$124,$B156)&gt;0,"yes","no")))</f>
        <v/>
      </c>
      <c r="N156" s="25" t="str">
        <f>IF(AND($F156="Confirmed",$M156="yes",ISNUMBER($C156)),IFERROR(IF(ISNUMBER(INDEX(Charges!$E$5:$E$124,MATCH($B156,Charges!$A$5:$A$124,0))),$C156-INDEX(Charges!$E$5:$E$124,MATCH($B156,Charges!$A$5:$A$124,0)),""),""),"")</f>
        <v/>
      </c>
      <c r="O156" s="24" t="str">
        <f>IF(COUNTA($A156:$D156)=0,"",IF($A156="","Add a payment ID",IF(COUNTIF($A$5:$A$404,$A156)&gt;1,"Duplicate payment ID",IF(AND($F156&lt;&gt;"Reported",$F156&lt;&gt;"Confirmed",$F156&lt;&gt;"Voided"),"Choose a confirmation state",IF($B156="","Add the charge ID this payment applies to",IF($M156="no","Charge ID not found on the Charges sheet",IF(NOT(ISNUMBER($D156)),"Enter the amount",IF(NOT(ISNUMBER($C156)),"Enter the date as YYYY-MM-DD",IF(AND($E156&lt;&gt;"",$E156&lt;&gt;Summary!$B$6),"Currency differs from the ledger: not counted",IF(AND($F156="Voided",$J156=""),"Add the reason for voiding in Note",IF(AND($F156&lt;&gt;"Voided",$G156&lt;&gt;"",COUNTIFS($B$5:$B$404,$B156,$G$5:$G$404,$G156,$D$5:$D$404,$D156,$F$5:$F$404,"&lt;&gt;Voided")&gt;1),"Possible duplicate: same charge, reference and amount","")))))))))))</f>
        <v/>
      </c>
    </row>
    <row r="157">
      <c r="A157" s="20" t="n"/>
      <c r="B157" s="20" t="n"/>
      <c r="C157" s="21" t="n"/>
      <c r="D157" s="22" t="n"/>
      <c r="E157" s="20" t="n"/>
      <c r="F157" s="20" t="n"/>
      <c r="G157" s="20" t="n"/>
      <c r="H157" s="20" t="n"/>
      <c r="I157" s="20" t="n"/>
      <c r="J157" s="20" t="n"/>
      <c r="K157" s="23" t="str">
        <f>IF(COUNTA($A157:$D157)=0,"",IF(AND($F157="Confirmed",OR($E157="",$E157=Summary!$B$6),ISNUMBER($D157)),$D157,0))</f>
        <v/>
      </c>
      <c r="L157" s="23" t="str">
        <f>IF(COUNTA($A157:$D157)=0,"",IF(AND($F157="Reported",OR($E157="",$E157=Summary!$B$6),ISNUMBER($D157)),$D157,0))</f>
        <v/>
      </c>
      <c r="M157" s="24" t="str">
        <f>IF(COUNTA($A157:$D157)=0,"",IF($B157="","no",IF(COUNTIF(Charges!$A$5:$A$124,$B157)&gt;0,"yes","no")))</f>
        <v/>
      </c>
      <c r="N157" s="25" t="str">
        <f>IF(AND($F157="Confirmed",$M157="yes",ISNUMBER($C157)),IFERROR(IF(ISNUMBER(INDEX(Charges!$E$5:$E$124,MATCH($B157,Charges!$A$5:$A$124,0))),$C157-INDEX(Charges!$E$5:$E$124,MATCH($B157,Charges!$A$5:$A$124,0)),""),""),"")</f>
        <v/>
      </c>
      <c r="O157" s="24" t="str">
        <f>IF(COUNTA($A157:$D157)=0,"",IF($A157="","Add a payment ID",IF(COUNTIF($A$5:$A$404,$A157)&gt;1,"Duplicate payment ID",IF(AND($F157&lt;&gt;"Reported",$F157&lt;&gt;"Confirmed",$F157&lt;&gt;"Voided"),"Choose a confirmation state",IF($B157="","Add the charge ID this payment applies to",IF($M157="no","Charge ID not found on the Charges sheet",IF(NOT(ISNUMBER($D157)),"Enter the amount",IF(NOT(ISNUMBER($C157)),"Enter the date as YYYY-MM-DD",IF(AND($E157&lt;&gt;"",$E157&lt;&gt;Summary!$B$6),"Currency differs from the ledger: not counted",IF(AND($F157="Voided",$J157=""),"Add the reason for voiding in Note",IF(AND($F157&lt;&gt;"Voided",$G157&lt;&gt;"",COUNTIFS($B$5:$B$404,$B157,$G$5:$G$404,$G157,$D$5:$D$404,$D157,$F$5:$F$404,"&lt;&gt;Voided")&gt;1),"Possible duplicate: same charge, reference and amount","")))))))))))</f>
        <v/>
      </c>
    </row>
    <row r="158">
      <c r="A158" s="20" t="n"/>
      <c r="B158" s="20" t="n"/>
      <c r="C158" s="21" t="n"/>
      <c r="D158" s="22" t="n"/>
      <c r="E158" s="20" t="n"/>
      <c r="F158" s="20" t="n"/>
      <c r="G158" s="20" t="n"/>
      <c r="H158" s="20" t="n"/>
      <c r="I158" s="20" t="n"/>
      <c r="J158" s="20" t="n"/>
      <c r="K158" s="23" t="str">
        <f>IF(COUNTA($A158:$D158)=0,"",IF(AND($F158="Confirmed",OR($E158="",$E158=Summary!$B$6),ISNUMBER($D158)),$D158,0))</f>
        <v/>
      </c>
      <c r="L158" s="23" t="str">
        <f>IF(COUNTA($A158:$D158)=0,"",IF(AND($F158="Reported",OR($E158="",$E158=Summary!$B$6),ISNUMBER($D158)),$D158,0))</f>
        <v/>
      </c>
      <c r="M158" s="24" t="str">
        <f>IF(COUNTA($A158:$D158)=0,"",IF($B158="","no",IF(COUNTIF(Charges!$A$5:$A$124,$B158)&gt;0,"yes","no")))</f>
        <v/>
      </c>
      <c r="N158" s="25" t="str">
        <f>IF(AND($F158="Confirmed",$M158="yes",ISNUMBER($C158)),IFERROR(IF(ISNUMBER(INDEX(Charges!$E$5:$E$124,MATCH($B158,Charges!$A$5:$A$124,0))),$C158-INDEX(Charges!$E$5:$E$124,MATCH($B158,Charges!$A$5:$A$124,0)),""),""),"")</f>
        <v/>
      </c>
      <c r="O158" s="24" t="str">
        <f>IF(COUNTA($A158:$D158)=0,"",IF($A158="","Add a payment ID",IF(COUNTIF($A$5:$A$404,$A158)&gt;1,"Duplicate payment ID",IF(AND($F158&lt;&gt;"Reported",$F158&lt;&gt;"Confirmed",$F158&lt;&gt;"Voided"),"Choose a confirmation state",IF($B158="","Add the charge ID this payment applies to",IF($M158="no","Charge ID not found on the Charges sheet",IF(NOT(ISNUMBER($D158)),"Enter the amount",IF(NOT(ISNUMBER($C158)),"Enter the date as YYYY-MM-DD",IF(AND($E158&lt;&gt;"",$E158&lt;&gt;Summary!$B$6),"Currency differs from the ledger: not counted",IF(AND($F158="Voided",$J158=""),"Add the reason for voiding in Note",IF(AND($F158&lt;&gt;"Voided",$G158&lt;&gt;"",COUNTIFS($B$5:$B$404,$B158,$G$5:$G$404,$G158,$D$5:$D$404,$D158,$F$5:$F$404,"&lt;&gt;Voided")&gt;1),"Possible duplicate: same charge, reference and amount","")))))))))))</f>
        <v/>
      </c>
    </row>
    <row r="159">
      <c r="A159" s="20" t="n"/>
      <c r="B159" s="20" t="n"/>
      <c r="C159" s="21" t="n"/>
      <c r="D159" s="22" t="n"/>
      <c r="E159" s="20" t="n"/>
      <c r="F159" s="20" t="n"/>
      <c r="G159" s="20" t="n"/>
      <c r="H159" s="20" t="n"/>
      <c r="I159" s="20" t="n"/>
      <c r="J159" s="20" t="n"/>
      <c r="K159" s="23" t="str">
        <f>IF(COUNTA($A159:$D159)=0,"",IF(AND($F159="Confirmed",OR($E159="",$E159=Summary!$B$6),ISNUMBER($D159)),$D159,0))</f>
        <v/>
      </c>
      <c r="L159" s="23" t="str">
        <f>IF(COUNTA($A159:$D159)=0,"",IF(AND($F159="Reported",OR($E159="",$E159=Summary!$B$6),ISNUMBER($D159)),$D159,0))</f>
        <v/>
      </c>
      <c r="M159" s="24" t="str">
        <f>IF(COUNTA($A159:$D159)=0,"",IF($B159="","no",IF(COUNTIF(Charges!$A$5:$A$124,$B159)&gt;0,"yes","no")))</f>
        <v/>
      </c>
      <c r="N159" s="25" t="str">
        <f>IF(AND($F159="Confirmed",$M159="yes",ISNUMBER($C159)),IFERROR(IF(ISNUMBER(INDEX(Charges!$E$5:$E$124,MATCH($B159,Charges!$A$5:$A$124,0))),$C159-INDEX(Charges!$E$5:$E$124,MATCH($B159,Charges!$A$5:$A$124,0)),""),""),"")</f>
        <v/>
      </c>
      <c r="O159" s="24" t="str">
        <f>IF(COUNTA($A159:$D159)=0,"",IF($A159="","Add a payment ID",IF(COUNTIF($A$5:$A$404,$A159)&gt;1,"Duplicate payment ID",IF(AND($F159&lt;&gt;"Reported",$F159&lt;&gt;"Confirmed",$F159&lt;&gt;"Voided"),"Choose a confirmation state",IF($B159="","Add the charge ID this payment applies to",IF($M159="no","Charge ID not found on the Charges sheet",IF(NOT(ISNUMBER($D159)),"Enter the amount",IF(NOT(ISNUMBER($C159)),"Enter the date as YYYY-MM-DD",IF(AND($E159&lt;&gt;"",$E159&lt;&gt;Summary!$B$6),"Currency differs from the ledger: not counted",IF(AND($F159="Voided",$J159=""),"Add the reason for voiding in Note",IF(AND($F159&lt;&gt;"Voided",$G159&lt;&gt;"",COUNTIFS($B$5:$B$404,$B159,$G$5:$G$404,$G159,$D$5:$D$404,$D159,$F$5:$F$404,"&lt;&gt;Voided")&gt;1),"Possible duplicate: same charge, reference and amount","")))))))))))</f>
        <v/>
      </c>
    </row>
    <row r="160">
      <c r="A160" s="20" t="n"/>
      <c r="B160" s="20" t="n"/>
      <c r="C160" s="21" t="n"/>
      <c r="D160" s="22" t="n"/>
      <c r="E160" s="20" t="n"/>
      <c r="F160" s="20" t="n"/>
      <c r="G160" s="20" t="n"/>
      <c r="H160" s="20" t="n"/>
      <c r="I160" s="20" t="n"/>
      <c r="J160" s="20" t="n"/>
      <c r="K160" s="23" t="str">
        <f>IF(COUNTA($A160:$D160)=0,"",IF(AND($F160="Confirmed",OR($E160="",$E160=Summary!$B$6),ISNUMBER($D160)),$D160,0))</f>
        <v/>
      </c>
      <c r="L160" s="23" t="str">
        <f>IF(COUNTA($A160:$D160)=0,"",IF(AND($F160="Reported",OR($E160="",$E160=Summary!$B$6),ISNUMBER($D160)),$D160,0))</f>
        <v/>
      </c>
      <c r="M160" s="24" t="str">
        <f>IF(COUNTA($A160:$D160)=0,"",IF($B160="","no",IF(COUNTIF(Charges!$A$5:$A$124,$B160)&gt;0,"yes","no")))</f>
        <v/>
      </c>
      <c r="N160" s="25" t="str">
        <f>IF(AND($F160="Confirmed",$M160="yes",ISNUMBER($C160)),IFERROR(IF(ISNUMBER(INDEX(Charges!$E$5:$E$124,MATCH($B160,Charges!$A$5:$A$124,0))),$C160-INDEX(Charges!$E$5:$E$124,MATCH($B160,Charges!$A$5:$A$124,0)),""),""),"")</f>
        <v/>
      </c>
      <c r="O160" s="24" t="str">
        <f>IF(COUNTA($A160:$D160)=0,"",IF($A160="","Add a payment ID",IF(COUNTIF($A$5:$A$404,$A160)&gt;1,"Duplicate payment ID",IF(AND($F160&lt;&gt;"Reported",$F160&lt;&gt;"Confirmed",$F160&lt;&gt;"Voided"),"Choose a confirmation state",IF($B160="","Add the charge ID this payment applies to",IF($M160="no","Charge ID not found on the Charges sheet",IF(NOT(ISNUMBER($D160)),"Enter the amount",IF(NOT(ISNUMBER($C160)),"Enter the date as YYYY-MM-DD",IF(AND($E160&lt;&gt;"",$E160&lt;&gt;Summary!$B$6),"Currency differs from the ledger: not counted",IF(AND($F160="Voided",$J160=""),"Add the reason for voiding in Note",IF(AND($F160&lt;&gt;"Voided",$G160&lt;&gt;"",COUNTIFS($B$5:$B$404,$B160,$G$5:$G$404,$G160,$D$5:$D$404,$D160,$F$5:$F$404,"&lt;&gt;Voided")&gt;1),"Possible duplicate: same charge, reference and amount","")))))))))))</f>
        <v/>
      </c>
    </row>
    <row r="161">
      <c r="A161" s="20" t="n"/>
      <c r="B161" s="20" t="n"/>
      <c r="C161" s="21" t="n"/>
      <c r="D161" s="22" t="n"/>
      <c r="E161" s="20" t="n"/>
      <c r="F161" s="20" t="n"/>
      <c r="G161" s="20" t="n"/>
      <c r="H161" s="20" t="n"/>
      <c r="I161" s="20" t="n"/>
      <c r="J161" s="20" t="n"/>
      <c r="K161" s="23" t="str">
        <f>IF(COUNTA($A161:$D161)=0,"",IF(AND($F161="Confirmed",OR($E161="",$E161=Summary!$B$6),ISNUMBER($D161)),$D161,0))</f>
        <v/>
      </c>
      <c r="L161" s="23" t="str">
        <f>IF(COUNTA($A161:$D161)=0,"",IF(AND($F161="Reported",OR($E161="",$E161=Summary!$B$6),ISNUMBER($D161)),$D161,0))</f>
        <v/>
      </c>
      <c r="M161" s="24" t="str">
        <f>IF(COUNTA($A161:$D161)=0,"",IF($B161="","no",IF(COUNTIF(Charges!$A$5:$A$124,$B161)&gt;0,"yes","no")))</f>
        <v/>
      </c>
      <c r="N161" s="25" t="str">
        <f>IF(AND($F161="Confirmed",$M161="yes",ISNUMBER($C161)),IFERROR(IF(ISNUMBER(INDEX(Charges!$E$5:$E$124,MATCH($B161,Charges!$A$5:$A$124,0))),$C161-INDEX(Charges!$E$5:$E$124,MATCH($B161,Charges!$A$5:$A$124,0)),""),""),"")</f>
        <v/>
      </c>
      <c r="O161" s="24" t="str">
        <f>IF(COUNTA($A161:$D161)=0,"",IF($A161="","Add a payment ID",IF(COUNTIF($A$5:$A$404,$A161)&gt;1,"Duplicate payment ID",IF(AND($F161&lt;&gt;"Reported",$F161&lt;&gt;"Confirmed",$F161&lt;&gt;"Voided"),"Choose a confirmation state",IF($B161="","Add the charge ID this payment applies to",IF($M161="no","Charge ID not found on the Charges sheet",IF(NOT(ISNUMBER($D161)),"Enter the amount",IF(NOT(ISNUMBER($C161)),"Enter the date as YYYY-MM-DD",IF(AND($E161&lt;&gt;"",$E161&lt;&gt;Summary!$B$6),"Currency differs from the ledger: not counted",IF(AND($F161="Voided",$J161=""),"Add the reason for voiding in Note",IF(AND($F161&lt;&gt;"Voided",$G161&lt;&gt;"",COUNTIFS($B$5:$B$404,$B161,$G$5:$G$404,$G161,$D$5:$D$404,$D161,$F$5:$F$404,"&lt;&gt;Voided")&gt;1),"Possible duplicate: same charge, reference and amount","")))))))))))</f>
        <v/>
      </c>
    </row>
    <row r="162">
      <c r="A162" s="20" t="n"/>
      <c r="B162" s="20" t="n"/>
      <c r="C162" s="21" t="n"/>
      <c r="D162" s="22" t="n"/>
      <c r="E162" s="20" t="n"/>
      <c r="F162" s="20" t="n"/>
      <c r="G162" s="20" t="n"/>
      <c r="H162" s="20" t="n"/>
      <c r="I162" s="20" t="n"/>
      <c r="J162" s="20" t="n"/>
      <c r="K162" s="23" t="str">
        <f>IF(COUNTA($A162:$D162)=0,"",IF(AND($F162="Confirmed",OR($E162="",$E162=Summary!$B$6),ISNUMBER($D162)),$D162,0))</f>
        <v/>
      </c>
      <c r="L162" s="23" t="str">
        <f>IF(COUNTA($A162:$D162)=0,"",IF(AND($F162="Reported",OR($E162="",$E162=Summary!$B$6),ISNUMBER($D162)),$D162,0))</f>
        <v/>
      </c>
      <c r="M162" s="24" t="str">
        <f>IF(COUNTA($A162:$D162)=0,"",IF($B162="","no",IF(COUNTIF(Charges!$A$5:$A$124,$B162)&gt;0,"yes","no")))</f>
        <v/>
      </c>
      <c r="N162" s="25" t="str">
        <f>IF(AND($F162="Confirmed",$M162="yes",ISNUMBER($C162)),IFERROR(IF(ISNUMBER(INDEX(Charges!$E$5:$E$124,MATCH($B162,Charges!$A$5:$A$124,0))),$C162-INDEX(Charges!$E$5:$E$124,MATCH($B162,Charges!$A$5:$A$124,0)),""),""),"")</f>
        <v/>
      </c>
      <c r="O162" s="24" t="str">
        <f>IF(COUNTA($A162:$D162)=0,"",IF($A162="","Add a payment ID",IF(COUNTIF($A$5:$A$404,$A162)&gt;1,"Duplicate payment ID",IF(AND($F162&lt;&gt;"Reported",$F162&lt;&gt;"Confirmed",$F162&lt;&gt;"Voided"),"Choose a confirmation state",IF($B162="","Add the charge ID this payment applies to",IF($M162="no","Charge ID not found on the Charges sheet",IF(NOT(ISNUMBER($D162)),"Enter the amount",IF(NOT(ISNUMBER($C162)),"Enter the date as YYYY-MM-DD",IF(AND($E162&lt;&gt;"",$E162&lt;&gt;Summary!$B$6),"Currency differs from the ledger: not counted",IF(AND($F162="Voided",$J162=""),"Add the reason for voiding in Note",IF(AND($F162&lt;&gt;"Voided",$G162&lt;&gt;"",COUNTIFS($B$5:$B$404,$B162,$G$5:$G$404,$G162,$D$5:$D$404,$D162,$F$5:$F$404,"&lt;&gt;Voided")&gt;1),"Possible duplicate: same charge, reference and amount","")))))))))))</f>
        <v/>
      </c>
    </row>
    <row r="163">
      <c r="A163" s="20" t="n"/>
      <c r="B163" s="20" t="n"/>
      <c r="C163" s="21" t="n"/>
      <c r="D163" s="22" t="n"/>
      <c r="E163" s="20" t="n"/>
      <c r="F163" s="20" t="n"/>
      <c r="G163" s="20" t="n"/>
      <c r="H163" s="20" t="n"/>
      <c r="I163" s="20" t="n"/>
      <c r="J163" s="20" t="n"/>
      <c r="K163" s="23" t="str">
        <f>IF(COUNTA($A163:$D163)=0,"",IF(AND($F163="Confirmed",OR($E163="",$E163=Summary!$B$6),ISNUMBER($D163)),$D163,0))</f>
        <v/>
      </c>
      <c r="L163" s="23" t="str">
        <f>IF(COUNTA($A163:$D163)=0,"",IF(AND($F163="Reported",OR($E163="",$E163=Summary!$B$6),ISNUMBER($D163)),$D163,0))</f>
        <v/>
      </c>
      <c r="M163" s="24" t="str">
        <f>IF(COUNTA($A163:$D163)=0,"",IF($B163="","no",IF(COUNTIF(Charges!$A$5:$A$124,$B163)&gt;0,"yes","no")))</f>
        <v/>
      </c>
      <c r="N163" s="25" t="str">
        <f>IF(AND($F163="Confirmed",$M163="yes",ISNUMBER($C163)),IFERROR(IF(ISNUMBER(INDEX(Charges!$E$5:$E$124,MATCH($B163,Charges!$A$5:$A$124,0))),$C163-INDEX(Charges!$E$5:$E$124,MATCH($B163,Charges!$A$5:$A$124,0)),""),""),"")</f>
        <v/>
      </c>
      <c r="O163" s="24" t="str">
        <f>IF(COUNTA($A163:$D163)=0,"",IF($A163="","Add a payment ID",IF(COUNTIF($A$5:$A$404,$A163)&gt;1,"Duplicate payment ID",IF(AND($F163&lt;&gt;"Reported",$F163&lt;&gt;"Confirmed",$F163&lt;&gt;"Voided"),"Choose a confirmation state",IF($B163="","Add the charge ID this payment applies to",IF($M163="no","Charge ID not found on the Charges sheet",IF(NOT(ISNUMBER($D163)),"Enter the amount",IF(NOT(ISNUMBER($C163)),"Enter the date as YYYY-MM-DD",IF(AND($E163&lt;&gt;"",$E163&lt;&gt;Summary!$B$6),"Currency differs from the ledger: not counted",IF(AND($F163="Voided",$J163=""),"Add the reason for voiding in Note",IF(AND($F163&lt;&gt;"Voided",$G163&lt;&gt;"",COUNTIFS($B$5:$B$404,$B163,$G$5:$G$404,$G163,$D$5:$D$404,$D163,$F$5:$F$404,"&lt;&gt;Voided")&gt;1),"Possible duplicate: same charge, reference and amount","")))))))))))</f>
        <v/>
      </c>
    </row>
    <row r="164">
      <c r="A164" s="20" t="n"/>
      <c r="B164" s="20" t="n"/>
      <c r="C164" s="21" t="n"/>
      <c r="D164" s="22" t="n"/>
      <c r="E164" s="20" t="n"/>
      <c r="F164" s="20" t="n"/>
      <c r="G164" s="20" t="n"/>
      <c r="H164" s="20" t="n"/>
      <c r="I164" s="20" t="n"/>
      <c r="J164" s="20" t="n"/>
      <c r="K164" s="23" t="str">
        <f>IF(COUNTA($A164:$D164)=0,"",IF(AND($F164="Confirmed",OR($E164="",$E164=Summary!$B$6),ISNUMBER($D164)),$D164,0))</f>
        <v/>
      </c>
      <c r="L164" s="23" t="str">
        <f>IF(COUNTA($A164:$D164)=0,"",IF(AND($F164="Reported",OR($E164="",$E164=Summary!$B$6),ISNUMBER($D164)),$D164,0))</f>
        <v/>
      </c>
      <c r="M164" s="24" t="str">
        <f>IF(COUNTA($A164:$D164)=0,"",IF($B164="","no",IF(COUNTIF(Charges!$A$5:$A$124,$B164)&gt;0,"yes","no")))</f>
        <v/>
      </c>
      <c r="N164" s="25" t="str">
        <f>IF(AND($F164="Confirmed",$M164="yes",ISNUMBER($C164)),IFERROR(IF(ISNUMBER(INDEX(Charges!$E$5:$E$124,MATCH($B164,Charges!$A$5:$A$124,0))),$C164-INDEX(Charges!$E$5:$E$124,MATCH($B164,Charges!$A$5:$A$124,0)),""),""),"")</f>
        <v/>
      </c>
      <c r="O164" s="24" t="str">
        <f>IF(COUNTA($A164:$D164)=0,"",IF($A164="","Add a payment ID",IF(COUNTIF($A$5:$A$404,$A164)&gt;1,"Duplicate payment ID",IF(AND($F164&lt;&gt;"Reported",$F164&lt;&gt;"Confirmed",$F164&lt;&gt;"Voided"),"Choose a confirmation state",IF($B164="","Add the charge ID this payment applies to",IF($M164="no","Charge ID not found on the Charges sheet",IF(NOT(ISNUMBER($D164)),"Enter the amount",IF(NOT(ISNUMBER($C164)),"Enter the date as YYYY-MM-DD",IF(AND($E164&lt;&gt;"",$E164&lt;&gt;Summary!$B$6),"Currency differs from the ledger: not counted",IF(AND($F164="Voided",$J164=""),"Add the reason for voiding in Note",IF(AND($F164&lt;&gt;"Voided",$G164&lt;&gt;"",COUNTIFS($B$5:$B$404,$B164,$G$5:$G$404,$G164,$D$5:$D$404,$D164,$F$5:$F$404,"&lt;&gt;Voided")&gt;1),"Possible duplicate: same charge, reference and amount","")))))))))))</f>
        <v/>
      </c>
    </row>
    <row r="165">
      <c r="A165" s="20" t="n"/>
      <c r="B165" s="20" t="n"/>
      <c r="C165" s="21" t="n"/>
      <c r="D165" s="22" t="n"/>
      <c r="E165" s="20" t="n"/>
      <c r="F165" s="20" t="n"/>
      <c r="G165" s="20" t="n"/>
      <c r="H165" s="20" t="n"/>
      <c r="I165" s="20" t="n"/>
      <c r="J165" s="20" t="n"/>
      <c r="K165" s="23" t="str">
        <f>IF(COUNTA($A165:$D165)=0,"",IF(AND($F165="Confirmed",OR($E165="",$E165=Summary!$B$6),ISNUMBER($D165)),$D165,0))</f>
        <v/>
      </c>
      <c r="L165" s="23" t="str">
        <f>IF(COUNTA($A165:$D165)=0,"",IF(AND($F165="Reported",OR($E165="",$E165=Summary!$B$6),ISNUMBER($D165)),$D165,0))</f>
        <v/>
      </c>
      <c r="M165" s="24" t="str">
        <f>IF(COUNTA($A165:$D165)=0,"",IF($B165="","no",IF(COUNTIF(Charges!$A$5:$A$124,$B165)&gt;0,"yes","no")))</f>
        <v/>
      </c>
      <c r="N165" s="25" t="str">
        <f>IF(AND($F165="Confirmed",$M165="yes",ISNUMBER($C165)),IFERROR(IF(ISNUMBER(INDEX(Charges!$E$5:$E$124,MATCH($B165,Charges!$A$5:$A$124,0))),$C165-INDEX(Charges!$E$5:$E$124,MATCH($B165,Charges!$A$5:$A$124,0)),""),""),"")</f>
        <v/>
      </c>
      <c r="O165" s="24" t="str">
        <f>IF(COUNTA($A165:$D165)=0,"",IF($A165="","Add a payment ID",IF(COUNTIF($A$5:$A$404,$A165)&gt;1,"Duplicate payment ID",IF(AND($F165&lt;&gt;"Reported",$F165&lt;&gt;"Confirmed",$F165&lt;&gt;"Voided"),"Choose a confirmation state",IF($B165="","Add the charge ID this payment applies to",IF($M165="no","Charge ID not found on the Charges sheet",IF(NOT(ISNUMBER($D165)),"Enter the amount",IF(NOT(ISNUMBER($C165)),"Enter the date as YYYY-MM-DD",IF(AND($E165&lt;&gt;"",$E165&lt;&gt;Summary!$B$6),"Currency differs from the ledger: not counted",IF(AND($F165="Voided",$J165=""),"Add the reason for voiding in Note",IF(AND($F165&lt;&gt;"Voided",$G165&lt;&gt;"",COUNTIFS($B$5:$B$404,$B165,$G$5:$G$404,$G165,$D$5:$D$404,$D165,$F$5:$F$404,"&lt;&gt;Voided")&gt;1),"Possible duplicate: same charge, reference and amount","")))))))))))</f>
        <v/>
      </c>
    </row>
    <row r="166">
      <c r="A166" s="20" t="n"/>
      <c r="B166" s="20" t="n"/>
      <c r="C166" s="21" t="n"/>
      <c r="D166" s="22" t="n"/>
      <c r="E166" s="20" t="n"/>
      <c r="F166" s="20" t="n"/>
      <c r="G166" s="20" t="n"/>
      <c r="H166" s="20" t="n"/>
      <c r="I166" s="20" t="n"/>
      <c r="J166" s="20" t="n"/>
      <c r="K166" s="23" t="str">
        <f>IF(COUNTA($A166:$D166)=0,"",IF(AND($F166="Confirmed",OR($E166="",$E166=Summary!$B$6),ISNUMBER($D166)),$D166,0))</f>
        <v/>
      </c>
      <c r="L166" s="23" t="str">
        <f>IF(COUNTA($A166:$D166)=0,"",IF(AND($F166="Reported",OR($E166="",$E166=Summary!$B$6),ISNUMBER($D166)),$D166,0))</f>
        <v/>
      </c>
      <c r="M166" s="24" t="str">
        <f>IF(COUNTA($A166:$D166)=0,"",IF($B166="","no",IF(COUNTIF(Charges!$A$5:$A$124,$B166)&gt;0,"yes","no")))</f>
        <v/>
      </c>
      <c r="N166" s="25" t="str">
        <f>IF(AND($F166="Confirmed",$M166="yes",ISNUMBER($C166)),IFERROR(IF(ISNUMBER(INDEX(Charges!$E$5:$E$124,MATCH($B166,Charges!$A$5:$A$124,0))),$C166-INDEX(Charges!$E$5:$E$124,MATCH($B166,Charges!$A$5:$A$124,0)),""),""),"")</f>
        <v/>
      </c>
      <c r="O166" s="24" t="str">
        <f>IF(COUNTA($A166:$D166)=0,"",IF($A166="","Add a payment ID",IF(COUNTIF($A$5:$A$404,$A166)&gt;1,"Duplicate payment ID",IF(AND($F166&lt;&gt;"Reported",$F166&lt;&gt;"Confirmed",$F166&lt;&gt;"Voided"),"Choose a confirmation state",IF($B166="","Add the charge ID this payment applies to",IF($M166="no","Charge ID not found on the Charges sheet",IF(NOT(ISNUMBER($D166)),"Enter the amount",IF(NOT(ISNUMBER($C166)),"Enter the date as YYYY-MM-DD",IF(AND($E166&lt;&gt;"",$E166&lt;&gt;Summary!$B$6),"Currency differs from the ledger: not counted",IF(AND($F166="Voided",$J166=""),"Add the reason for voiding in Note",IF(AND($F166&lt;&gt;"Voided",$G166&lt;&gt;"",COUNTIFS($B$5:$B$404,$B166,$G$5:$G$404,$G166,$D$5:$D$404,$D166,$F$5:$F$404,"&lt;&gt;Voided")&gt;1),"Possible duplicate: same charge, reference and amount","")))))))))))</f>
        <v/>
      </c>
    </row>
    <row r="167">
      <c r="A167" s="20" t="n"/>
      <c r="B167" s="20" t="n"/>
      <c r="C167" s="21" t="n"/>
      <c r="D167" s="22" t="n"/>
      <c r="E167" s="20" t="n"/>
      <c r="F167" s="20" t="n"/>
      <c r="G167" s="20" t="n"/>
      <c r="H167" s="20" t="n"/>
      <c r="I167" s="20" t="n"/>
      <c r="J167" s="20" t="n"/>
      <c r="K167" s="23" t="str">
        <f>IF(COUNTA($A167:$D167)=0,"",IF(AND($F167="Confirmed",OR($E167="",$E167=Summary!$B$6),ISNUMBER($D167)),$D167,0))</f>
        <v/>
      </c>
      <c r="L167" s="23" t="str">
        <f>IF(COUNTA($A167:$D167)=0,"",IF(AND($F167="Reported",OR($E167="",$E167=Summary!$B$6),ISNUMBER($D167)),$D167,0))</f>
        <v/>
      </c>
      <c r="M167" s="24" t="str">
        <f>IF(COUNTA($A167:$D167)=0,"",IF($B167="","no",IF(COUNTIF(Charges!$A$5:$A$124,$B167)&gt;0,"yes","no")))</f>
        <v/>
      </c>
      <c r="N167" s="25" t="str">
        <f>IF(AND($F167="Confirmed",$M167="yes",ISNUMBER($C167)),IFERROR(IF(ISNUMBER(INDEX(Charges!$E$5:$E$124,MATCH($B167,Charges!$A$5:$A$124,0))),$C167-INDEX(Charges!$E$5:$E$124,MATCH($B167,Charges!$A$5:$A$124,0)),""),""),"")</f>
        <v/>
      </c>
      <c r="O167" s="24" t="str">
        <f>IF(COUNTA($A167:$D167)=0,"",IF($A167="","Add a payment ID",IF(COUNTIF($A$5:$A$404,$A167)&gt;1,"Duplicate payment ID",IF(AND($F167&lt;&gt;"Reported",$F167&lt;&gt;"Confirmed",$F167&lt;&gt;"Voided"),"Choose a confirmation state",IF($B167="","Add the charge ID this payment applies to",IF($M167="no","Charge ID not found on the Charges sheet",IF(NOT(ISNUMBER($D167)),"Enter the amount",IF(NOT(ISNUMBER($C167)),"Enter the date as YYYY-MM-DD",IF(AND($E167&lt;&gt;"",$E167&lt;&gt;Summary!$B$6),"Currency differs from the ledger: not counted",IF(AND($F167="Voided",$J167=""),"Add the reason for voiding in Note",IF(AND($F167&lt;&gt;"Voided",$G167&lt;&gt;"",COUNTIFS($B$5:$B$404,$B167,$G$5:$G$404,$G167,$D$5:$D$404,$D167,$F$5:$F$404,"&lt;&gt;Voided")&gt;1),"Possible duplicate: same charge, reference and amount","")))))))))))</f>
        <v/>
      </c>
    </row>
    <row r="168">
      <c r="A168" s="20" t="n"/>
      <c r="B168" s="20" t="n"/>
      <c r="C168" s="21" t="n"/>
      <c r="D168" s="22" t="n"/>
      <c r="E168" s="20" t="n"/>
      <c r="F168" s="20" t="n"/>
      <c r="G168" s="20" t="n"/>
      <c r="H168" s="20" t="n"/>
      <c r="I168" s="20" t="n"/>
      <c r="J168" s="20" t="n"/>
      <c r="K168" s="23" t="str">
        <f>IF(COUNTA($A168:$D168)=0,"",IF(AND($F168="Confirmed",OR($E168="",$E168=Summary!$B$6),ISNUMBER($D168)),$D168,0))</f>
        <v/>
      </c>
      <c r="L168" s="23" t="str">
        <f>IF(COUNTA($A168:$D168)=0,"",IF(AND($F168="Reported",OR($E168="",$E168=Summary!$B$6),ISNUMBER($D168)),$D168,0))</f>
        <v/>
      </c>
      <c r="M168" s="24" t="str">
        <f>IF(COUNTA($A168:$D168)=0,"",IF($B168="","no",IF(COUNTIF(Charges!$A$5:$A$124,$B168)&gt;0,"yes","no")))</f>
        <v/>
      </c>
      <c r="N168" s="25" t="str">
        <f>IF(AND($F168="Confirmed",$M168="yes",ISNUMBER($C168)),IFERROR(IF(ISNUMBER(INDEX(Charges!$E$5:$E$124,MATCH($B168,Charges!$A$5:$A$124,0))),$C168-INDEX(Charges!$E$5:$E$124,MATCH($B168,Charges!$A$5:$A$124,0)),""),""),"")</f>
        <v/>
      </c>
      <c r="O168" s="24" t="str">
        <f>IF(COUNTA($A168:$D168)=0,"",IF($A168="","Add a payment ID",IF(COUNTIF($A$5:$A$404,$A168)&gt;1,"Duplicate payment ID",IF(AND($F168&lt;&gt;"Reported",$F168&lt;&gt;"Confirmed",$F168&lt;&gt;"Voided"),"Choose a confirmation state",IF($B168="","Add the charge ID this payment applies to",IF($M168="no","Charge ID not found on the Charges sheet",IF(NOT(ISNUMBER($D168)),"Enter the amount",IF(NOT(ISNUMBER($C168)),"Enter the date as YYYY-MM-DD",IF(AND($E168&lt;&gt;"",$E168&lt;&gt;Summary!$B$6),"Currency differs from the ledger: not counted",IF(AND($F168="Voided",$J168=""),"Add the reason for voiding in Note",IF(AND($F168&lt;&gt;"Voided",$G168&lt;&gt;"",COUNTIFS($B$5:$B$404,$B168,$G$5:$G$404,$G168,$D$5:$D$404,$D168,$F$5:$F$404,"&lt;&gt;Voided")&gt;1),"Possible duplicate: same charge, reference and amount","")))))))))))</f>
        <v/>
      </c>
    </row>
    <row r="169">
      <c r="A169" s="20" t="n"/>
      <c r="B169" s="20" t="n"/>
      <c r="C169" s="21" t="n"/>
      <c r="D169" s="22" t="n"/>
      <c r="E169" s="20" t="n"/>
      <c r="F169" s="20" t="n"/>
      <c r="G169" s="20" t="n"/>
      <c r="H169" s="20" t="n"/>
      <c r="I169" s="20" t="n"/>
      <c r="J169" s="20" t="n"/>
      <c r="K169" s="23" t="str">
        <f>IF(COUNTA($A169:$D169)=0,"",IF(AND($F169="Confirmed",OR($E169="",$E169=Summary!$B$6),ISNUMBER($D169)),$D169,0))</f>
        <v/>
      </c>
      <c r="L169" s="23" t="str">
        <f>IF(COUNTA($A169:$D169)=0,"",IF(AND($F169="Reported",OR($E169="",$E169=Summary!$B$6),ISNUMBER($D169)),$D169,0))</f>
        <v/>
      </c>
      <c r="M169" s="24" t="str">
        <f>IF(COUNTA($A169:$D169)=0,"",IF($B169="","no",IF(COUNTIF(Charges!$A$5:$A$124,$B169)&gt;0,"yes","no")))</f>
        <v/>
      </c>
      <c r="N169" s="25" t="str">
        <f>IF(AND($F169="Confirmed",$M169="yes",ISNUMBER($C169)),IFERROR(IF(ISNUMBER(INDEX(Charges!$E$5:$E$124,MATCH($B169,Charges!$A$5:$A$124,0))),$C169-INDEX(Charges!$E$5:$E$124,MATCH($B169,Charges!$A$5:$A$124,0)),""),""),"")</f>
        <v/>
      </c>
      <c r="O169" s="24" t="str">
        <f>IF(COUNTA($A169:$D169)=0,"",IF($A169="","Add a payment ID",IF(COUNTIF($A$5:$A$404,$A169)&gt;1,"Duplicate payment ID",IF(AND($F169&lt;&gt;"Reported",$F169&lt;&gt;"Confirmed",$F169&lt;&gt;"Voided"),"Choose a confirmation state",IF($B169="","Add the charge ID this payment applies to",IF($M169="no","Charge ID not found on the Charges sheet",IF(NOT(ISNUMBER($D169)),"Enter the amount",IF(NOT(ISNUMBER($C169)),"Enter the date as YYYY-MM-DD",IF(AND($E169&lt;&gt;"",$E169&lt;&gt;Summary!$B$6),"Currency differs from the ledger: not counted",IF(AND($F169="Voided",$J169=""),"Add the reason for voiding in Note",IF(AND($F169&lt;&gt;"Voided",$G169&lt;&gt;"",COUNTIFS($B$5:$B$404,$B169,$G$5:$G$404,$G169,$D$5:$D$404,$D169,$F$5:$F$404,"&lt;&gt;Voided")&gt;1),"Possible duplicate: same charge, reference and amount","")))))))))))</f>
        <v/>
      </c>
    </row>
    <row r="170">
      <c r="A170" s="20" t="n"/>
      <c r="B170" s="20" t="n"/>
      <c r="C170" s="21" t="n"/>
      <c r="D170" s="22" t="n"/>
      <c r="E170" s="20" t="n"/>
      <c r="F170" s="20" t="n"/>
      <c r="G170" s="20" t="n"/>
      <c r="H170" s="20" t="n"/>
      <c r="I170" s="20" t="n"/>
      <c r="J170" s="20" t="n"/>
      <c r="K170" s="23" t="str">
        <f>IF(COUNTA($A170:$D170)=0,"",IF(AND($F170="Confirmed",OR($E170="",$E170=Summary!$B$6),ISNUMBER($D170)),$D170,0))</f>
        <v/>
      </c>
      <c r="L170" s="23" t="str">
        <f>IF(COUNTA($A170:$D170)=0,"",IF(AND($F170="Reported",OR($E170="",$E170=Summary!$B$6),ISNUMBER($D170)),$D170,0))</f>
        <v/>
      </c>
      <c r="M170" s="24" t="str">
        <f>IF(COUNTA($A170:$D170)=0,"",IF($B170="","no",IF(COUNTIF(Charges!$A$5:$A$124,$B170)&gt;0,"yes","no")))</f>
        <v/>
      </c>
      <c r="N170" s="25" t="str">
        <f>IF(AND($F170="Confirmed",$M170="yes",ISNUMBER($C170)),IFERROR(IF(ISNUMBER(INDEX(Charges!$E$5:$E$124,MATCH($B170,Charges!$A$5:$A$124,0))),$C170-INDEX(Charges!$E$5:$E$124,MATCH($B170,Charges!$A$5:$A$124,0)),""),""),"")</f>
        <v/>
      </c>
      <c r="O170" s="24" t="str">
        <f>IF(COUNTA($A170:$D170)=0,"",IF($A170="","Add a payment ID",IF(COUNTIF($A$5:$A$404,$A170)&gt;1,"Duplicate payment ID",IF(AND($F170&lt;&gt;"Reported",$F170&lt;&gt;"Confirmed",$F170&lt;&gt;"Voided"),"Choose a confirmation state",IF($B170="","Add the charge ID this payment applies to",IF($M170="no","Charge ID not found on the Charges sheet",IF(NOT(ISNUMBER($D170)),"Enter the amount",IF(NOT(ISNUMBER($C170)),"Enter the date as YYYY-MM-DD",IF(AND($E170&lt;&gt;"",$E170&lt;&gt;Summary!$B$6),"Currency differs from the ledger: not counted",IF(AND($F170="Voided",$J170=""),"Add the reason for voiding in Note",IF(AND($F170&lt;&gt;"Voided",$G170&lt;&gt;"",COUNTIFS($B$5:$B$404,$B170,$G$5:$G$404,$G170,$D$5:$D$404,$D170,$F$5:$F$404,"&lt;&gt;Voided")&gt;1),"Possible duplicate: same charge, reference and amount","")))))))))))</f>
        <v/>
      </c>
    </row>
    <row r="171">
      <c r="A171" s="20" t="n"/>
      <c r="B171" s="20" t="n"/>
      <c r="C171" s="21" t="n"/>
      <c r="D171" s="22" t="n"/>
      <c r="E171" s="20" t="n"/>
      <c r="F171" s="20" t="n"/>
      <c r="G171" s="20" t="n"/>
      <c r="H171" s="20" t="n"/>
      <c r="I171" s="20" t="n"/>
      <c r="J171" s="20" t="n"/>
      <c r="K171" s="23" t="str">
        <f>IF(COUNTA($A171:$D171)=0,"",IF(AND($F171="Confirmed",OR($E171="",$E171=Summary!$B$6),ISNUMBER($D171)),$D171,0))</f>
        <v/>
      </c>
      <c r="L171" s="23" t="str">
        <f>IF(COUNTA($A171:$D171)=0,"",IF(AND($F171="Reported",OR($E171="",$E171=Summary!$B$6),ISNUMBER($D171)),$D171,0))</f>
        <v/>
      </c>
      <c r="M171" s="24" t="str">
        <f>IF(COUNTA($A171:$D171)=0,"",IF($B171="","no",IF(COUNTIF(Charges!$A$5:$A$124,$B171)&gt;0,"yes","no")))</f>
        <v/>
      </c>
      <c r="N171" s="25" t="str">
        <f>IF(AND($F171="Confirmed",$M171="yes",ISNUMBER($C171)),IFERROR(IF(ISNUMBER(INDEX(Charges!$E$5:$E$124,MATCH($B171,Charges!$A$5:$A$124,0))),$C171-INDEX(Charges!$E$5:$E$124,MATCH($B171,Charges!$A$5:$A$124,0)),""),""),"")</f>
        <v/>
      </c>
      <c r="O171" s="24" t="str">
        <f>IF(COUNTA($A171:$D171)=0,"",IF($A171="","Add a payment ID",IF(COUNTIF($A$5:$A$404,$A171)&gt;1,"Duplicate payment ID",IF(AND($F171&lt;&gt;"Reported",$F171&lt;&gt;"Confirmed",$F171&lt;&gt;"Voided"),"Choose a confirmation state",IF($B171="","Add the charge ID this payment applies to",IF($M171="no","Charge ID not found on the Charges sheet",IF(NOT(ISNUMBER($D171)),"Enter the amount",IF(NOT(ISNUMBER($C171)),"Enter the date as YYYY-MM-DD",IF(AND($E171&lt;&gt;"",$E171&lt;&gt;Summary!$B$6),"Currency differs from the ledger: not counted",IF(AND($F171="Voided",$J171=""),"Add the reason for voiding in Note",IF(AND($F171&lt;&gt;"Voided",$G171&lt;&gt;"",COUNTIFS($B$5:$B$404,$B171,$G$5:$G$404,$G171,$D$5:$D$404,$D171,$F$5:$F$404,"&lt;&gt;Voided")&gt;1),"Possible duplicate: same charge, reference and amount","")))))))))))</f>
        <v/>
      </c>
    </row>
    <row r="172">
      <c r="A172" s="20" t="n"/>
      <c r="B172" s="20" t="n"/>
      <c r="C172" s="21" t="n"/>
      <c r="D172" s="22" t="n"/>
      <c r="E172" s="20" t="n"/>
      <c r="F172" s="20" t="n"/>
      <c r="G172" s="20" t="n"/>
      <c r="H172" s="20" t="n"/>
      <c r="I172" s="20" t="n"/>
      <c r="J172" s="20" t="n"/>
      <c r="K172" s="23" t="str">
        <f>IF(COUNTA($A172:$D172)=0,"",IF(AND($F172="Confirmed",OR($E172="",$E172=Summary!$B$6),ISNUMBER($D172)),$D172,0))</f>
        <v/>
      </c>
      <c r="L172" s="23" t="str">
        <f>IF(COUNTA($A172:$D172)=0,"",IF(AND($F172="Reported",OR($E172="",$E172=Summary!$B$6),ISNUMBER($D172)),$D172,0))</f>
        <v/>
      </c>
      <c r="M172" s="24" t="str">
        <f>IF(COUNTA($A172:$D172)=0,"",IF($B172="","no",IF(COUNTIF(Charges!$A$5:$A$124,$B172)&gt;0,"yes","no")))</f>
        <v/>
      </c>
      <c r="N172" s="25" t="str">
        <f>IF(AND($F172="Confirmed",$M172="yes",ISNUMBER($C172)),IFERROR(IF(ISNUMBER(INDEX(Charges!$E$5:$E$124,MATCH($B172,Charges!$A$5:$A$124,0))),$C172-INDEX(Charges!$E$5:$E$124,MATCH($B172,Charges!$A$5:$A$124,0)),""),""),"")</f>
        <v/>
      </c>
      <c r="O172" s="24" t="str">
        <f>IF(COUNTA($A172:$D172)=0,"",IF($A172="","Add a payment ID",IF(COUNTIF($A$5:$A$404,$A172)&gt;1,"Duplicate payment ID",IF(AND($F172&lt;&gt;"Reported",$F172&lt;&gt;"Confirmed",$F172&lt;&gt;"Voided"),"Choose a confirmation state",IF($B172="","Add the charge ID this payment applies to",IF($M172="no","Charge ID not found on the Charges sheet",IF(NOT(ISNUMBER($D172)),"Enter the amount",IF(NOT(ISNUMBER($C172)),"Enter the date as YYYY-MM-DD",IF(AND($E172&lt;&gt;"",$E172&lt;&gt;Summary!$B$6),"Currency differs from the ledger: not counted",IF(AND($F172="Voided",$J172=""),"Add the reason for voiding in Note",IF(AND($F172&lt;&gt;"Voided",$G172&lt;&gt;"",COUNTIFS($B$5:$B$404,$B172,$G$5:$G$404,$G172,$D$5:$D$404,$D172,$F$5:$F$404,"&lt;&gt;Voided")&gt;1),"Possible duplicate: same charge, reference and amount","")))))))))))</f>
        <v/>
      </c>
    </row>
    <row r="173">
      <c r="A173" s="20" t="n"/>
      <c r="B173" s="20" t="n"/>
      <c r="C173" s="21" t="n"/>
      <c r="D173" s="22" t="n"/>
      <c r="E173" s="20" t="n"/>
      <c r="F173" s="20" t="n"/>
      <c r="G173" s="20" t="n"/>
      <c r="H173" s="20" t="n"/>
      <c r="I173" s="20" t="n"/>
      <c r="J173" s="20" t="n"/>
      <c r="K173" s="23" t="str">
        <f>IF(COUNTA($A173:$D173)=0,"",IF(AND($F173="Confirmed",OR($E173="",$E173=Summary!$B$6),ISNUMBER($D173)),$D173,0))</f>
        <v/>
      </c>
      <c r="L173" s="23" t="str">
        <f>IF(COUNTA($A173:$D173)=0,"",IF(AND($F173="Reported",OR($E173="",$E173=Summary!$B$6),ISNUMBER($D173)),$D173,0))</f>
        <v/>
      </c>
      <c r="M173" s="24" t="str">
        <f>IF(COUNTA($A173:$D173)=0,"",IF($B173="","no",IF(COUNTIF(Charges!$A$5:$A$124,$B173)&gt;0,"yes","no")))</f>
        <v/>
      </c>
      <c r="N173" s="25" t="str">
        <f>IF(AND($F173="Confirmed",$M173="yes",ISNUMBER($C173)),IFERROR(IF(ISNUMBER(INDEX(Charges!$E$5:$E$124,MATCH($B173,Charges!$A$5:$A$124,0))),$C173-INDEX(Charges!$E$5:$E$124,MATCH($B173,Charges!$A$5:$A$124,0)),""),""),"")</f>
        <v/>
      </c>
      <c r="O173" s="24" t="str">
        <f>IF(COUNTA($A173:$D173)=0,"",IF($A173="","Add a payment ID",IF(COUNTIF($A$5:$A$404,$A173)&gt;1,"Duplicate payment ID",IF(AND($F173&lt;&gt;"Reported",$F173&lt;&gt;"Confirmed",$F173&lt;&gt;"Voided"),"Choose a confirmation state",IF($B173="","Add the charge ID this payment applies to",IF($M173="no","Charge ID not found on the Charges sheet",IF(NOT(ISNUMBER($D173)),"Enter the amount",IF(NOT(ISNUMBER($C173)),"Enter the date as YYYY-MM-DD",IF(AND($E173&lt;&gt;"",$E173&lt;&gt;Summary!$B$6),"Currency differs from the ledger: not counted",IF(AND($F173="Voided",$J173=""),"Add the reason for voiding in Note",IF(AND($F173&lt;&gt;"Voided",$G173&lt;&gt;"",COUNTIFS($B$5:$B$404,$B173,$G$5:$G$404,$G173,$D$5:$D$404,$D173,$F$5:$F$404,"&lt;&gt;Voided")&gt;1),"Possible duplicate: same charge, reference and amount","")))))))))))</f>
        <v/>
      </c>
    </row>
    <row r="174">
      <c r="A174" s="20" t="n"/>
      <c r="B174" s="20" t="n"/>
      <c r="C174" s="21" t="n"/>
      <c r="D174" s="22" t="n"/>
      <c r="E174" s="20" t="n"/>
      <c r="F174" s="20" t="n"/>
      <c r="G174" s="20" t="n"/>
      <c r="H174" s="20" t="n"/>
      <c r="I174" s="20" t="n"/>
      <c r="J174" s="20" t="n"/>
      <c r="K174" s="23" t="str">
        <f>IF(COUNTA($A174:$D174)=0,"",IF(AND($F174="Confirmed",OR($E174="",$E174=Summary!$B$6),ISNUMBER($D174)),$D174,0))</f>
        <v/>
      </c>
      <c r="L174" s="23" t="str">
        <f>IF(COUNTA($A174:$D174)=0,"",IF(AND($F174="Reported",OR($E174="",$E174=Summary!$B$6),ISNUMBER($D174)),$D174,0))</f>
        <v/>
      </c>
      <c r="M174" s="24" t="str">
        <f>IF(COUNTA($A174:$D174)=0,"",IF($B174="","no",IF(COUNTIF(Charges!$A$5:$A$124,$B174)&gt;0,"yes","no")))</f>
        <v/>
      </c>
      <c r="N174" s="25" t="str">
        <f>IF(AND($F174="Confirmed",$M174="yes",ISNUMBER($C174)),IFERROR(IF(ISNUMBER(INDEX(Charges!$E$5:$E$124,MATCH($B174,Charges!$A$5:$A$124,0))),$C174-INDEX(Charges!$E$5:$E$124,MATCH($B174,Charges!$A$5:$A$124,0)),""),""),"")</f>
        <v/>
      </c>
      <c r="O174" s="24" t="str">
        <f>IF(COUNTA($A174:$D174)=0,"",IF($A174="","Add a payment ID",IF(COUNTIF($A$5:$A$404,$A174)&gt;1,"Duplicate payment ID",IF(AND($F174&lt;&gt;"Reported",$F174&lt;&gt;"Confirmed",$F174&lt;&gt;"Voided"),"Choose a confirmation state",IF($B174="","Add the charge ID this payment applies to",IF($M174="no","Charge ID not found on the Charges sheet",IF(NOT(ISNUMBER($D174)),"Enter the amount",IF(NOT(ISNUMBER($C174)),"Enter the date as YYYY-MM-DD",IF(AND($E174&lt;&gt;"",$E174&lt;&gt;Summary!$B$6),"Currency differs from the ledger: not counted",IF(AND($F174="Voided",$J174=""),"Add the reason for voiding in Note",IF(AND($F174&lt;&gt;"Voided",$G174&lt;&gt;"",COUNTIFS($B$5:$B$404,$B174,$G$5:$G$404,$G174,$D$5:$D$404,$D174,$F$5:$F$404,"&lt;&gt;Voided")&gt;1),"Possible duplicate: same charge, reference and amount","")))))))))))</f>
        <v/>
      </c>
    </row>
    <row r="175">
      <c r="A175" s="20" t="n"/>
      <c r="B175" s="20" t="n"/>
      <c r="C175" s="21" t="n"/>
      <c r="D175" s="22" t="n"/>
      <c r="E175" s="20" t="n"/>
      <c r="F175" s="20" t="n"/>
      <c r="G175" s="20" t="n"/>
      <c r="H175" s="20" t="n"/>
      <c r="I175" s="20" t="n"/>
      <c r="J175" s="20" t="n"/>
      <c r="K175" s="23" t="str">
        <f>IF(COUNTA($A175:$D175)=0,"",IF(AND($F175="Confirmed",OR($E175="",$E175=Summary!$B$6),ISNUMBER($D175)),$D175,0))</f>
        <v/>
      </c>
      <c r="L175" s="23" t="str">
        <f>IF(COUNTA($A175:$D175)=0,"",IF(AND($F175="Reported",OR($E175="",$E175=Summary!$B$6),ISNUMBER($D175)),$D175,0))</f>
        <v/>
      </c>
      <c r="M175" s="24" t="str">
        <f>IF(COUNTA($A175:$D175)=0,"",IF($B175="","no",IF(COUNTIF(Charges!$A$5:$A$124,$B175)&gt;0,"yes","no")))</f>
        <v/>
      </c>
      <c r="N175" s="25" t="str">
        <f>IF(AND($F175="Confirmed",$M175="yes",ISNUMBER($C175)),IFERROR(IF(ISNUMBER(INDEX(Charges!$E$5:$E$124,MATCH($B175,Charges!$A$5:$A$124,0))),$C175-INDEX(Charges!$E$5:$E$124,MATCH($B175,Charges!$A$5:$A$124,0)),""),""),"")</f>
        <v/>
      </c>
      <c r="O175" s="24" t="str">
        <f>IF(COUNTA($A175:$D175)=0,"",IF($A175="","Add a payment ID",IF(COUNTIF($A$5:$A$404,$A175)&gt;1,"Duplicate payment ID",IF(AND($F175&lt;&gt;"Reported",$F175&lt;&gt;"Confirmed",$F175&lt;&gt;"Voided"),"Choose a confirmation state",IF($B175="","Add the charge ID this payment applies to",IF($M175="no","Charge ID not found on the Charges sheet",IF(NOT(ISNUMBER($D175)),"Enter the amount",IF(NOT(ISNUMBER($C175)),"Enter the date as YYYY-MM-DD",IF(AND($E175&lt;&gt;"",$E175&lt;&gt;Summary!$B$6),"Currency differs from the ledger: not counted",IF(AND($F175="Voided",$J175=""),"Add the reason for voiding in Note",IF(AND($F175&lt;&gt;"Voided",$G175&lt;&gt;"",COUNTIFS($B$5:$B$404,$B175,$G$5:$G$404,$G175,$D$5:$D$404,$D175,$F$5:$F$404,"&lt;&gt;Voided")&gt;1),"Possible duplicate: same charge, reference and amount","")))))))))))</f>
        <v/>
      </c>
    </row>
    <row r="176">
      <c r="A176" s="20" t="n"/>
      <c r="B176" s="20" t="n"/>
      <c r="C176" s="21" t="n"/>
      <c r="D176" s="22" t="n"/>
      <c r="E176" s="20" t="n"/>
      <c r="F176" s="20" t="n"/>
      <c r="G176" s="20" t="n"/>
      <c r="H176" s="20" t="n"/>
      <c r="I176" s="20" t="n"/>
      <c r="J176" s="20" t="n"/>
      <c r="K176" s="23" t="str">
        <f>IF(COUNTA($A176:$D176)=0,"",IF(AND($F176="Confirmed",OR($E176="",$E176=Summary!$B$6),ISNUMBER($D176)),$D176,0))</f>
        <v/>
      </c>
      <c r="L176" s="23" t="str">
        <f>IF(COUNTA($A176:$D176)=0,"",IF(AND($F176="Reported",OR($E176="",$E176=Summary!$B$6),ISNUMBER($D176)),$D176,0))</f>
        <v/>
      </c>
      <c r="M176" s="24" t="str">
        <f>IF(COUNTA($A176:$D176)=0,"",IF($B176="","no",IF(COUNTIF(Charges!$A$5:$A$124,$B176)&gt;0,"yes","no")))</f>
        <v/>
      </c>
      <c r="N176" s="25" t="str">
        <f>IF(AND($F176="Confirmed",$M176="yes",ISNUMBER($C176)),IFERROR(IF(ISNUMBER(INDEX(Charges!$E$5:$E$124,MATCH($B176,Charges!$A$5:$A$124,0))),$C176-INDEX(Charges!$E$5:$E$124,MATCH($B176,Charges!$A$5:$A$124,0)),""),""),"")</f>
        <v/>
      </c>
      <c r="O176" s="24" t="str">
        <f>IF(COUNTA($A176:$D176)=0,"",IF($A176="","Add a payment ID",IF(COUNTIF($A$5:$A$404,$A176)&gt;1,"Duplicate payment ID",IF(AND($F176&lt;&gt;"Reported",$F176&lt;&gt;"Confirmed",$F176&lt;&gt;"Voided"),"Choose a confirmation state",IF($B176="","Add the charge ID this payment applies to",IF($M176="no","Charge ID not found on the Charges sheet",IF(NOT(ISNUMBER($D176)),"Enter the amount",IF(NOT(ISNUMBER($C176)),"Enter the date as YYYY-MM-DD",IF(AND($E176&lt;&gt;"",$E176&lt;&gt;Summary!$B$6),"Currency differs from the ledger: not counted",IF(AND($F176="Voided",$J176=""),"Add the reason for voiding in Note",IF(AND($F176&lt;&gt;"Voided",$G176&lt;&gt;"",COUNTIFS($B$5:$B$404,$B176,$G$5:$G$404,$G176,$D$5:$D$404,$D176,$F$5:$F$404,"&lt;&gt;Voided")&gt;1),"Possible duplicate: same charge, reference and amount","")))))))))))</f>
        <v/>
      </c>
    </row>
    <row r="177">
      <c r="A177" s="20" t="n"/>
      <c r="B177" s="20" t="n"/>
      <c r="C177" s="21" t="n"/>
      <c r="D177" s="22" t="n"/>
      <c r="E177" s="20" t="n"/>
      <c r="F177" s="20" t="n"/>
      <c r="G177" s="20" t="n"/>
      <c r="H177" s="20" t="n"/>
      <c r="I177" s="20" t="n"/>
      <c r="J177" s="20" t="n"/>
      <c r="K177" s="23" t="str">
        <f>IF(COUNTA($A177:$D177)=0,"",IF(AND($F177="Confirmed",OR($E177="",$E177=Summary!$B$6),ISNUMBER($D177)),$D177,0))</f>
        <v/>
      </c>
      <c r="L177" s="23" t="str">
        <f>IF(COUNTA($A177:$D177)=0,"",IF(AND($F177="Reported",OR($E177="",$E177=Summary!$B$6),ISNUMBER($D177)),$D177,0))</f>
        <v/>
      </c>
      <c r="M177" s="24" t="str">
        <f>IF(COUNTA($A177:$D177)=0,"",IF($B177="","no",IF(COUNTIF(Charges!$A$5:$A$124,$B177)&gt;0,"yes","no")))</f>
        <v/>
      </c>
      <c r="N177" s="25" t="str">
        <f>IF(AND($F177="Confirmed",$M177="yes",ISNUMBER($C177)),IFERROR(IF(ISNUMBER(INDEX(Charges!$E$5:$E$124,MATCH($B177,Charges!$A$5:$A$124,0))),$C177-INDEX(Charges!$E$5:$E$124,MATCH($B177,Charges!$A$5:$A$124,0)),""),""),"")</f>
        <v/>
      </c>
      <c r="O177" s="24" t="str">
        <f>IF(COUNTA($A177:$D177)=0,"",IF($A177="","Add a payment ID",IF(COUNTIF($A$5:$A$404,$A177)&gt;1,"Duplicate payment ID",IF(AND($F177&lt;&gt;"Reported",$F177&lt;&gt;"Confirmed",$F177&lt;&gt;"Voided"),"Choose a confirmation state",IF($B177="","Add the charge ID this payment applies to",IF($M177="no","Charge ID not found on the Charges sheet",IF(NOT(ISNUMBER($D177)),"Enter the amount",IF(NOT(ISNUMBER($C177)),"Enter the date as YYYY-MM-DD",IF(AND($E177&lt;&gt;"",$E177&lt;&gt;Summary!$B$6),"Currency differs from the ledger: not counted",IF(AND($F177="Voided",$J177=""),"Add the reason for voiding in Note",IF(AND($F177&lt;&gt;"Voided",$G177&lt;&gt;"",COUNTIFS($B$5:$B$404,$B177,$G$5:$G$404,$G177,$D$5:$D$404,$D177,$F$5:$F$404,"&lt;&gt;Voided")&gt;1),"Possible duplicate: same charge, reference and amount","")))))))))))</f>
        <v/>
      </c>
    </row>
    <row r="178">
      <c r="A178" s="20" t="n"/>
      <c r="B178" s="20" t="n"/>
      <c r="C178" s="21" t="n"/>
      <c r="D178" s="22" t="n"/>
      <c r="E178" s="20" t="n"/>
      <c r="F178" s="20" t="n"/>
      <c r="G178" s="20" t="n"/>
      <c r="H178" s="20" t="n"/>
      <c r="I178" s="20" t="n"/>
      <c r="J178" s="20" t="n"/>
      <c r="K178" s="23" t="str">
        <f>IF(COUNTA($A178:$D178)=0,"",IF(AND($F178="Confirmed",OR($E178="",$E178=Summary!$B$6),ISNUMBER($D178)),$D178,0))</f>
        <v/>
      </c>
      <c r="L178" s="23" t="str">
        <f>IF(COUNTA($A178:$D178)=0,"",IF(AND($F178="Reported",OR($E178="",$E178=Summary!$B$6),ISNUMBER($D178)),$D178,0))</f>
        <v/>
      </c>
      <c r="M178" s="24" t="str">
        <f>IF(COUNTA($A178:$D178)=0,"",IF($B178="","no",IF(COUNTIF(Charges!$A$5:$A$124,$B178)&gt;0,"yes","no")))</f>
        <v/>
      </c>
      <c r="N178" s="25" t="str">
        <f>IF(AND($F178="Confirmed",$M178="yes",ISNUMBER($C178)),IFERROR(IF(ISNUMBER(INDEX(Charges!$E$5:$E$124,MATCH($B178,Charges!$A$5:$A$124,0))),$C178-INDEX(Charges!$E$5:$E$124,MATCH($B178,Charges!$A$5:$A$124,0)),""),""),"")</f>
        <v/>
      </c>
      <c r="O178" s="24" t="str">
        <f>IF(COUNTA($A178:$D178)=0,"",IF($A178="","Add a payment ID",IF(COUNTIF($A$5:$A$404,$A178)&gt;1,"Duplicate payment ID",IF(AND($F178&lt;&gt;"Reported",$F178&lt;&gt;"Confirmed",$F178&lt;&gt;"Voided"),"Choose a confirmation state",IF($B178="","Add the charge ID this payment applies to",IF($M178="no","Charge ID not found on the Charges sheet",IF(NOT(ISNUMBER($D178)),"Enter the amount",IF(NOT(ISNUMBER($C178)),"Enter the date as YYYY-MM-DD",IF(AND($E178&lt;&gt;"",$E178&lt;&gt;Summary!$B$6),"Currency differs from the ledger: not counted",IF(AND($F178="Voided",$J178=""),"Add the reason for voiding in Note",IF(AND($F178&lt;&gt;"Voided",$G178&lt;&gt;"",COUNTIFS($B$5:$B$404,$B178,$G$5:$G$404,$G178,$D$5:$D$404,$D178,$F$5:$F$404,"&lt;&gt;Voided")&gt;1),"Possible duplicate: same charge, reference and amount","")))))))))))</f>
        <v/>
      </c>
    </row>
    <row r="179">
      <c r="A179" s="20" t="n"/>
      <c r="B179" s="20" t="n"/>
      <c r="C179" s="21" t="n"/>
      <c r="D179" s="22" t="n"/>
      <c r="E179" s="20" t="n"/>
      <c r="F179" s="20" t="n"/>
      <c r="G179" s="20" t="n"/>
      <c r="H179" s="20" t="n"/>
      <c r="I179" s="20" t="n"/>
      <c r="J179" s="20" t="n"/>
      <c r="K179" s="23" t="str">
        <f>IF(COUNTA($A179:$D179)=0,"",IF(AND($F179="Confirmed",OR($E179="",$E179=Summary!$B$6),ISNUMBER($D179)),$D179,0))</f>
        <v/>
      </c>
      <c r="L179" s="23" t="str">
        <f>IF(COUNTA($A179:$D179)=0,"",IF(AND($F179="Reported",OR($E179="",$E179=Summary!$B$6),ISNUMBER($D179)),$D179,0))</f>
        <v/>
      </c>
      <c r="M179" s="24" t="str">
        <f>IF(COUNTA($A179:$D179)=0,"",IF($B179="","no",IF(COUNTIF(Charges!$A$5:$A$124,$B179)&gt;0,"yes","no")))</f>
        <v/>
      </c>
      <c r="N179" s="25" t="str">
        <f>IF(AND($F179="Confirmed",$M179="yes",ISNUMBER($C179)),IFERROR(IF(ISNUMBER(INDEX(Charges!$E$5:$E$124,MATCH($B179,Charges!$A$5:$A$124,0))),$C179-INDEX(Charges!$E$5:$E$124,MATCH($B179,Charges!$A$5:$A$124,0)),""),""),"")</f>
        <v/>
      </c>
      <c r="O179" s="24" t="str">
        <f>IF(COUNTA($A179:$D179)=0,"",IF($A179="","Add a payment ID",IF(COUNTIF($A$5:$A$404,$A179)&gt;1,"Duplicate payment ID",IF(AND($F179&lt;&gt;"Reported",$F179&lt;&gt;"Confirmed",$F179&lt;&gt;"Voided"),"Choose a confirmation state",IF($B179="","Add the charge ID this payment applies to",IF($M179="no","Charge ID not found on the Charges sheet",IF(NOT(ISNUMBER($D179)),"Enter the amount",IF(NOT(ISNUMBER($C179)),"Enter the date as YYYY-MM-DD",IF(AND($E179&lt;&gt;"",$E179&lt;&gt;Summary!$B$6),"Currency differs from the ledger: not counted",IF(AND($F179="Voided",$J179=""),"Add the reason for voiding in Note",IF(AND($F179&lt;&gt;"Voided",$G179&lt;&gt;"",COUNTIFS($B$5:$B$404,$B179,$G$5:$G$404,$G179,$D$5:$D$404,$D179,$F$5:$F$404,"&lt;&gt;Voided")&gt;1),"Possible duplicate: same charge, reference and amount","")))))))))))</f>
        <v/>
      </c>
    </row>
    <row r="180">
      <c r="A180" s="20" t="n"/>
      <c r="B180" s="20" t="n"/>
      <c r="C180" s="21" t="n"/>
      <c r="D180" s="22" t="n"/>
      <c r="E180" s="20" t="n"/>
      <c r="F180" s="20" t="n"/>
      <c r="G180" s="20" t="n"/>
      <c r="H180" s="20" t="n"/>
      <c r="I180" s="20" t="n"/>
      <c r="J180" s="20" t="n"/>
      <c r="K180" s="23" t="str">
        <f>IF(COUNTA($A180:$D180)=0,"",IF(AND($F180="Confirmed",OR($E180="",$E180=Summary!$B$6),ISNUMBER($D180)),$D180,0))</f>
        <v/>
      </c>
      <c r="L180" s="23" t="str">
        <f>IF(COUNTA($A180:$D180)=0,"",IF(AND($F180="Reported",OR($E180="",$E180=Summary!$B$6),ISNUMBER($D180)),$D180,0))</f>
        <v/>
      </c>
      <c r="M180" s="24" t="str">
        <f>IF(COUNTA($A180:$D180)=0,"",IF($B180="","no",IF(COUNTIF(Charges!$A$5:$A$124,$B180)&gt;0,"yes","no")))</f>
        <v/>
      </c>
      <c r="N180" s="25" t="str">
        <f>IF(AND($F180="Confirmed",$M180="yes",ISNUMBER($C180)),IFERROR(IF(ISNUMBER(INDEX(Charges!$E$5:$E$124,MATCH($B180,Charges!$A$5:$A$124,0))),$C180-INDEX(Charges!$E$5:$E$124,MATCH($B180,Charges!$A$5:$A$124,0)),""),""),"")</f>
        <v/>
      </c>
      <c r="O180" s="24" t="str">
        <f>IF(COUNTA($A180:$D180)=0,"",IF($A180="","Add a payment ID",IF(COUNTIF($A$5:$A$404,$A180)&gt;1,"Duplicate payment ID",IF(AND($F180&lt;&gt;"Reported",$F180&lt;&gt;"Confirmed",$F180&lt;&gt;"Voided"),"Choose a confirmation state",IF($B180="","Add the charge ID this payment applies to",IF($M180="no","Charge ID not found on the Charges sheet",IF(NOT(ISNUMBER($D180)),"Enter the amount",IF(NOT(ISNUMBER($C180)),"Enter the date as YYYY-MM-DD",IF(AND($E180&lt;&gt;"",$E180&lt;&gt;Summary!$B$6),"Currency differs from the ledger: not counted",IF(AND($F180="Voided",$J180=""),"Add the reason for voiding in Note",IF(AND($F180&lt;&gt;"Voided",$G180&lt;&gt;"",COUNTIFS($B$5:$B$404,$B180,$G$5:$G$404,$G180,$D$5:$D$404,$D180,$F$5:$F$404,"&lt;&gt;Voided")&gt;1),"Possible duplicate: same charge, reference and amount","")))))))))))</f>
        <v/>
      </c>
    </row>
    <row r="181">
      <c r="A181" s="20" t="n"/>
      <c r="B181" s="20" t="n"/>
      <c r="C181" s="21" t="n"/>
      <c r="D181" s="22" t="n"/>
      <c r="E181" s="20" t="n"/>
      <c r="F181" s="20" t="n"/>
      <c r="G181" s="20" t="n"/>
      <c r="H181" s="20" t="n"/>
      <c r="I181" s="20" t="n"/>
      <c r="J181" s="20" t="n"/>
      <c r="K181" s="23" t="str">
        <f>IF(COUNTA($A181:$D181)=0,"",IF(AND($F181="Confirmed",OR($E181="",$E181=Summary!$B$6),ISNUMBER($D181)),$D181,0))</f>
        <v/>
      </c>
      <c r="L181" s="23" t="str">
        <f>IF(COUNTA($A181:$D181)=0,"",IF(AND($F181="Reported",OR($E181="",$E181=Summary!$B$6),ISNUMBER($D181)),$D181,0))</f>
        <v/>
      </c>
      <c r="M181" s="24" t="str">
        <f>IF(COUNTA($A181:$D181)=0,"",IF($B181="","no",IF(COUNTIF(Charges!$A$5:$A$124,$B181)&gt;0,"yes","no")))</f>
        <v/>
      </c>
      <c r="N181" s="25" t="str">
        <f>IF(AND($F181="Confirmed",$M181="yes",ISNUMBER($C181)),IFERROR(IF(ISNUMBER(INDEX(Charges!$E$5:$E$124,MATCH($B181,Charges!$A$5:$A$124,0))),$C181-INDEX(Charges!$E$5:$E$124,MATCH($B181,Charges!$A$5:$A$124,0)),""),""),"")</f>
        <v/>
      </c>
      <c r="O181" s="24" t="str">
        <f>IF(COUNTA($A181:$D181)=0,"",IF($A181="","Add a payment ID",IF(COUNTIF($A$5:$A$404,$A181)&gt;1,"Duplicate payment ID",IF(AND($F181&lt;&gt;"Reported",$F181&lt;&gt;"Confirmed",$F181&lt;&gt;"Voided"),"Choose a confirmation state",IF($B181="","Add the charge ID this payment applies to",IF($M181="no","Charge ID not found on the Charges sheet",IF(NOT(ISNUMBER($D181)),"Enter the amount",IF(NOT(ISNUMBER($C181)),"Enter the date as YYYY-MM-DD",IF(AND($E181&lt;&gt;"",$E181&lt;&gt;Summary!$B$6),"Currency differs from the ledger: not counted",IF(AND($F181="Voided",$J181=""),"Add the reason for voiding in Note",IF(AND($F181&lt;&gt;"Voided",$G181&lt;&gt;"",COUNTIFS($B$5:$B$404,$B181,$G$5:$G$404,$G181,$D$5:$D$404,$D181,$F$5:$F$404,"&lt;&gt;Voided")&gt;1),"Possible duplicate: same charge, reference and amount","")))))))))))</f>
        <v/>
      </c>
    </row>
    <row r="182">
      <c r="A182" s="20" t="n"/>
      <c r="B182" s="20" t="n"/>
      <c r="C182" s="21" t="n"/>
      <c r="D182" s="22" t="n"/>
      <c r="E182" s="20" t="n"/>
      <c r="F182" s="20" t="n"/>
      <c r="G182" s="20" t="n"/>
      <c r="H182" s="20" t="n"/>
      <c r="I182" s="20" t="n"/>
      <c r="J182" s="20" t="n"/>
      <c r="K182" s="23" t="str">
        <f>IF(COUNTA($A182:$D182)=0,"",IF(AND($F182="Confirmed",OR($E182="",$E182=Summary!$B$6),ISNUMBER($D182)),$D182,0))</f>
        <v/>
      </c>
      <c r="L182" s="23" t="str">
        <f>IF(COUNTA($A182:$D182)=0,"",IF(AND($F182="Reported",OR($E182="",$E182=Summary!$B$6),ISNUMBER($D182)),$D182,0))</f>
        <v/>
      </c>
      <c r="M182" s="24" t="str">
        <f>IF(COUNTA($A182:$D182)=0,"",IF($B182="","no",IF(COUNTIF(Charges!$A$5:$A$124,$B182)&gt;0,"yes","no")))</f>
        <v/>
      </c>
      <c r="N182" s="25" t="str">
        <f>IF(AND($F182="Confirmed",$M182="yes",ISNUMBER($C182)),IFERROR(IF(ISNUMBER(INDEX(Charges!$E$5:$E$124,MATCH($B182,Charges!$A$5:$A$124,0))),$C182-INDEX(Charges!$E$5:$E$124,MATCH($B182,Charges!$A$5:$A$124,0)),""),""),"")</f>
        <v/>
      </c>
      <c r="O182" s="24" t="str">
        <f>IF(COUNTA($A182:$D182)=0,"",IF($A182="","Add a payment ID",IF(COUNTIF($A$5:$A$404,$A182)&gt;1,"Duplicate payment ID",IF(AND($F182&lt;&gt;"Reported",$F182&lt;&gt;"Confirmed",$F182&lt;&gt;"Voided"),"Choose a confirmation state",IF($B182="","Add the charge ID this payment applies to",IF($M182="no","Charge ID not found on the Charges sheet",IF(NOT(ISNUMBER($D182)),"Enter the amount",IF(NOT(ISNUMBER($C182)),"Enter the date as YYYY-MM-DD",IF(AND($E182&lt;&gt;"",$E182&lt;&gt;Summary!$B$6),"Currency differs from the ledger: not counted",IF(AND($F182="Voided",$J182=""),"Add the reason for voiding in Note",IF(AND($F182&lt;&gt;"Voided",$G182&lt;&gt;"",COUNTIFS($B$5:$B$404,$B182,$G$5:$G$404,$G182,$D$5:$D$404,$D182,$F$5:$F$404,"&lt;&gt;Voided")&gt;1),"Possible duplicate: same charge, reference and amount","")))))))))))</f>
        <v/>
      </c>
    </row>
    <row r="183">
      <c r="A183" s="20" t="n"/>
      <c r="B183" s="20" t="n"/>
      <c r="C183" s="21" t="n"/>
      <c r="D183" s="22" t="n"/>
      <c r="E183" s="20" t="n"/>
      <c r="F183" s="20" t="n"/>
      <c r="G183" s="20" t="n"/>
      <c r="H183" s="20" t="n"/>
      <c r="I183" s="20" t="n"/>
      <c r="J183" s="20" t="n"/>
      <c r="K183" s="23" t="str">
        <f>IF(COUNTA($A183:$D183)=0,"",IF(AND($F183="Confirmed",OR($E183="",$E183=Summary!$B$6),ISNUMBER($D183)),$D183,0))</f>
        <v/>
      </c>
      <c r="L183" s="23" t="str">
        <f>IF(COUNTA($A183:$D183)=0,"",IF(AND($F183="Reported",OR($E183="",$E183=Summary!$B$6),ISNUMBER($D183)),$D183,0))</f>
        <v/>
      </c>
      <c r="M183" s="24" t="str">
        <f>IF(COUNTA($A183:$D183)=0,"",IF($B183="","no",IF(COUNTIF(Charges!$A$5:$A$124,$B183)&gt;0,"yes","no")))</f>
        <v/>
      </c>
      <c r="N183" s="25" t="str">
        <f>IF(AND($F183="Confirmed",$M183="yes",ISNUMBER($C183)),IFERROR(IF(ISNUMBER(INDEX(Charges!$E$5:$E$124,MATCH($B183,Charges!$A$5:$A$124,0))),$C183-INDEX(Charges!$E$5:$E$124,MATCH($B183,Charges!$A$5:$A$124,0)),""),""),"")</f>
        <v/>
      </c>
      <c r="O183" s="24" t="str">
        <f>IF(COUNTA($A183:$D183)=0,"",IF($A183="","Add a payment ID",IF(COUNTIF($A$5:$A$404,$A183)&gt;1,"Duplicate payment ID",IF(AND($F183&lt;&gt;"Reported",$F183&lt;&gt;"Confirmed",$F183&lt;&gt;"Voided"),"Choose a confirmation state",IF($B183="","Add the charge ID this payment applies to",IF($M183="no","Charge ID not found on the Charges sheet",IF(NOT(ISNUMBER($D183)),"Enter the amount",IF(NOT(ISNUMBER($C183)),"Enter the date as YYYY-MM-DD",IF(AND($E183&lt;&gt;"",$E183&lt;&gt;Summary!$B$6),"Currency differs from the ledger: not counted",IF(AND($F183="Voided",$J183=""),"Add the reason for voiding in Note",IF(AND($F183&lt;&gt;"Voided",$G183&lt;&gt;"",COUNTIFS($B$5:$B$404,$B183,$G$5:$G$404,$G183,$D$5:$D$404,$D183,$F$5:$F$404,"&lt;&gt;Voided")&gt;1),"Possible duplicate: same charge, reference and amount","")))))))))))</f>
        <v/>
      </c>
    </row>
    <row r="184">
      <c r="A184" s="20" t="n"/>
      <c r="B184" s="20" t="n"/>
      <c r="C184" s="21" t="n"/>
      <c r="D184" s="22" t="n"/>
      <c r="E184" s="20" t="n"/>
      <c r="F184" s="20" t="n"/>
      <c r="G184" s="20" t="n"/>
      <c r="H184" s="20" t="n"/>
      <c r="I184" s="20" t="n"/>
      <c r="J184" s="20" t="n"/>
      <c r="K184" s="23" t="str">
        <f>IF(COUNTA($A184:$D184)=0,"",IF(AND($F184="Confirmed",OR($E184="",$E184=Summary!$B$6),ISNUMBER($D184)),$D184,0))</f>
        <v/>
      </c>
      <c r="L184" s="23" t="str">
        <f>IF(COUNTA($A184:$D184)=0,"",IF(AND($F184="Reported",OR($E184="",$E184=Summary!$B$6),ISNUMBER($D184)),$D184,0))</f>
        <v/>
      </c>
      <c r="M184" s="24" t="str">
        <f>IF(COUNTA($A184:$D184)=0,"",IF($B184="","no",IF(COUNTIF(Charges!$A$5:$A$124,$B184)&gt;0,"yes","no")))</f>
        <v/>
      </c>
      <c r="N184" s="25" t="str">
        <f>IF(AND($F184="Confirmed",$M184="yes",ISNUMBER($C184)),IFERROR(IF(ISNUMBER(INDEX(Charges!$E$5:$E$124,MATCH($B184,Charges!$A$5:$A$124,0))),$C184-INDEX(Charges!$E$5:$E$124,MATCH($B184,Charges!$A$5:$A$124,0)),""),""),"")</f>
        <v/>
      </c>
      <c r="O184" s="24" t="str">
        <f>IF(COUNTA($A184:$D184)=0,"",IF($A184="","Add a payment ID",IF(COUNTIF($A$5:$A$404,$A184)&gt;1,"Duplicate payment ID",IF(AND($F184&lt;&gt;"Reported",$F184&lt;&gt;"Confirmed",$F184&lt;&gt;"Voided"),"Choose a confirmation state",IF($B184="","Add the charge ID this payment applies to",IF($M184="no","Charge ID not found on the Charges sheet",IF(NOT(ISNUMBER($D184)),"Enter the amount",IF(NOT(ISNUMBER($C184)),"Enter the date as YYYY-MM-DD",IF(AND($E184&lt;&gt;"",$E184&lt;&gt;Summary!$B$6),"Currency differs from the ledger: not counted",IF(AND($F184="Voided",$J184=""),"Add the reason for voiding in Note",IF(AND($F184&lt;&gt;"Voided",$G184&lt;&gt;"",COUNTIFS($B$5:$B$404,$B184,$G$5:$G$404,$G184,$D$5:$D$404,$D184,$F$5:$F$404,"&lt;&gt;Voided")&gt;1),"Possible duplicate: same charge, reference and amount","")))))))))))</f>
        <v/>
      </c>
    </row>
    <row r="185">
      <c r="A185" s="20" t="n"/>
      <c r="B185" s="20" t="n"/>
      <c r="C185" s="21" t="n"/>
      <c r="D185" s="22" t="n"/>
      <c r="E185" s="20" t="n"/>
      <c r="F185" s="20" t="n"/>
      <c r="G185" s="20" t="n"/>
      <c r="H185" s="20" t="n"/>
      <c r="I185" s="20" t="n"/>
      <c r="J185" s="20" t="n"/>
      <c r="K185" s="23" t="str">
        <f>IF(COUNTA($A185:$D185)=0,"",IF(AND($F185="Confirmed",OR($E185="",$E185=Summary!$B$6),ISNUMBER($D185)),$D185,0))</f>
        <v/>
      </c>
      <c r="L185" s="23" t="str">
        <f>IF(COUNTA($A185:$D185)=0,"",IF(AND($F185="Reported",OR($E185="",$E185=Summary!$B$6),ISNUMBER($D185)),$D185,0))</f>
        <v/>
      </c>
      <c r="M185" s="24" t="str">
        <f>IF(COUNTA($A185:$D185)=0,"",IF($B185="","no",IF(COUNTIF(Charges!$A$5:$A$124,$B185)&gt;0,"yes","no")))</f>
        <v/>
      </c>
      <c r="N185" s="25" t="str">
        <f>IF(AND($F185="Confirmed",$M185="yes",ISNUMBER($C185)),IFERROR(IF(ISNUMBER(INDEX(Charges!$E$5:$E$124,MATCH($B185,Charges!$A$5:$A$124,0))),$C185-INDEX(Charges!$E$5:$E$124,MATCH($B185,Charges!$A$5:$A$124,0)),""),""),"")</f>
        <v/>
      </c>
      <c r="O185" s="24" t="str">
        <f>IF(COUNTA($A185:$D185)=0,"",IF($A185="","Add a payment ID",IF(COUNTIF($A$5:$A$404,$A185)&gt;1,"Duplicate payment ID",IF(AND($F185&lt;&gt;"Reported",$F185&lt;&gt;"Confirmed",$F185&lt;&gt;"Voided"),"Choose a confirmation state",IF($B185="","Add the charge ID this payment applies to",IF($M185="no","Charge ID not found on the Charges sheet",IF(NOT(ISNUMBER($D185)),"Enter the amount",IF(NOT(ISNUMBER($C185)),"Enter the date as YYYY-MM-DD",IF(AND($E185&lt;&gt;"",$E185&lt;&gt;Summary!$B$6),"Currency differs from the ledger: not counted",IF(AND($F185="Voided",$J185=""),"Add the reason for voiding in Note",IF(AND($F185&lt;&gt;"Voided",$G185&lt;&gt;"",COUNTIFS($B$5:$B$404,$B185,$G$5:$G$404,$G185,$D$5:$D$404,$D185,$F$5:$F$404,"&lt;&gt;Voided")&gt;1),"Possible duplicate: same charge, reference and amount","")))))))))))</f>
        <v/>
      </c>
    </row>
    <row r="186">
      <c r="A186" s="20" t="n"/>
      <c r="B186" s="20" t="n"/>
      <c r="C186" s="21" t="n"/>
      <c r="D186" s="22" t="n"/>
      <c r="E186" s="20" t="n"/>
      <c r="F186" s="20" t="n"/>
      <c r="G186" s="20" t="n"/>
      <c r="H186" s="20" t="n"/>
      <c r="I186" s="20" t="n"/>
      <c r="J186" s="20" t="n"/>
      <c r="K186" s="23" t="str">
        <f>IF(COUNTA($A186:$D186)=0,"",IF(AND($F186="Confirmed",OR($E186="",$E186=Summary!$B$6),ISNUMBER($D186)),$D186,0))</f>
        <v/>
      </c>
      <c r="L186" s="23" t="str">
        <f>IF(COUNTA($A186:$D186)=0,"",IF(AND($F186="Reported",OR($E186="",$E186=Summary!$B$6),ISNUMBER($D186)),$D186,0))</f>
        <v/>
      </c>
      <c r="M186" s="24" t="str">
        <f>IF(COUNTA($A186:$D186)=0,"",IF($B186="","no",IF(COUNTIF(Charges!$A$5:$A$124,$B186)&gt;0,"yes","no")))</f>
        <v/>
      </c>
      <c r="N186" s="25" t="str">
        <f>IF(AND($F186="Confirmed",$M186="yes",ISNUMBER($C186)),IFERROR(IF(ISNUMBER(INDEX(Charges!$E$5:$E$124,MATCH($B186,Charges!$A$5:$A$124,0))),$C186-INDEX(Charges!$E$5:$E$124,MATCH($B186,Charges!$A$5:$A$124,0)),""),""),"")</f>
        <v/>
      </c>
      <c r="O186" s="24" t="str">
        <f>IF(COUNTA($A186:$D186)=0,"",IF($A186="","Add a payment ID",IF(COUNTIF($A$5:$A$404,$A186)&gt;1,"Duplicate payment ID",IF(AND($F186&lt;&gt;"Reported",$F186&lt;&gt;"Confirmed",$F186&lt;&gt;"Voided"),"Choose a confirmation state",IF($B186="","Add the charge ID this payment applies to",IF($M186="no","Charge ID not found on the Charges sheet",IF(NOT(ISNUMBER($D186)),"Enter the amount",IF(NOT(ISNUMBER($C186)),"Enter the date as YYYY-MM-DD",IF(AND($E186&lt;&gt;"",$E186&lt;&gt;Summary!$B$6),"Currency differs from the ledger: not counted",IF(AND($F186="Voided",$J186=""),"Add the reason for voiding in Note",IF(AND($F186&lt;&gt;"Voided",$G186&lt;&gt;"",COUNTIFS($B$5:$B$404,$B186,$G$5:$G$404,$G186,$D$5:$D$404,$D186,$F$5:$F$404,"&lt;&gt;Voided")&gt;1),"Possible duplicate: same charge, reference and amount","")))))))))))</f>
        <v/>
      </c>
    </row>
    <row r="187">
      <c r="A187" s="20" t="n"/>
      <c r="B187" s="20" t="n"/>
      <c r="C187" s="21" t="n"/>
      <c r="D187" s="22" t="n"/>
      <c r="E187" s="20" t="n"/>
      <c r="F187" s="20" t="n"/>
      <c r="G187" s="20" t="n"/>
      <c r="H187" s="20" t="n"/>
      <c r="I187" s="20" t="n"/>
      <c r="J187" s="20" t="n"/>
      <c r="K187" s="23" t="str">
        <f>IF(COUNTA($A187:$D187)=0,"",IF(AND($F187="Confirmed",OR($E187="",$E187=Summary!$B$6),ISNUMBER($D187)),$D187,0))</f>
        <v/>
      </c>
      <c r="L187" s="23" t="str">
        <f>IF(COUNTA($A187:$D187)=0,"",IF(AND($F187="Reported",OR($E187="",$E187=Summary!$B$6),ISNUMBER($D187)),$D187,0))</f>
        <v/>
      </c>
      <c r="M187" s="24" t="str">
        <f>IF(COUNTA($A187:$D187)=0,"",IF($B187="","no",IF(COUNTIF(Charges!$A$5:$A$124,$B187)&gt;0,"yes","no")))</f>
        <v/>
      </c>
      <c r="N187" s="25" t="str">
        <f>IF(AND($F187="Confirmed",$M187="yes",ISNUMBER($C187)),IFERROR(IF(ISNUMBER(INDEX(Charges!$E$5:$E$124,MATCH($B187,Charges!$A$5:$A$124,0))),$C187-INDEX(Charges!$E$5:$E$124,MATCH($B187,Charges!$A$5:$A$124,0)),""),""),"")</f>
        <v/>
      </c>
      <c r="O187" s="24" t="str">
        <f>IF(COUNTA($A187:$D187)=0,"",IF($A187="","Add a payment ID",IF(COUNTIF($A$5:$A$404,$A187)&gt;1,"Duplicate payment ID",IF(AND($F187&lt;&gt;"Reported",$F187&lt;&gt;"Confirmed",$F187&lt;&gt;"Voided"),"Choose a confirmation state",IF($B187="","Add the charge ID this payment applies to",IF($M187="no","Charge ID not found on the Charges sheet",IF(NOT(ISNUMBER($D187)),"Enter the amount",IF(NOT(ISNUMBER($C187)),"Enter the date as YYYY-MM-DD",IF(AND($E187&lt;&gt;"",$E187&lt;&gt;Summary!$B$6),"Currency differs from the ledger: not counted",IF(AND($F187="Voided",$J187=""),"Add the reason for voiding in Note",IF(AND($F187&lt;&gt;"Voided",$G187&lt;&gt;"",COUNTIFS($B$5:$B$404,$B187,$G$5:$G$404,$G187,$D$5:$D$404,$D187,$F$5:$F$404,"&lt;&gt;Voided")&gt;1),"Possible duplicate: same charge, reference and amount","")))))))))))</f>
        <v/>
      </c>
    </row>
    <row r="188">
      <c r="A188" s="20" t="n"/>
      <c r="B188" s="20" t="n"/>
      <c r="C188" s="21" t="n"/>
      <c r="D188" s="22" t="n"/>
      <c r="E188" s="20" t="n"/>
      <c r="F188" s="20" t="n"/>
      <c r="G188" s="20" t="n"/>
      <c r="H188" s="20" t="n"/>
      <c r="I188" s="20" t="n"/>
      <c r="J188" s="20" t="n"/>
      <c r="K188" s="23" t="str">
        <f>IF(COUNTA($A188:$D188)=0,"",IF(AND($F188="Confirmed",OR($E188="",$E188=Summary!$B$6),ISNUMBER($D188)),$D188,0))</f>
        <v/>
      </c>
      <c r="L188" s="23" t="str">
        <f>IF(COUNTA($A188:$D188)=0,"",IF(AND($F188="Reported",OR($E188="",$E188=Summary!$B$6),ISNUMBER($D188)),$D188,0))</f>
        <v/>
      </c>
      <c r="M188" s="24" t="str">
        <f>IF(COUNTA($A188:$D188)=0,"",IF($B188="","no",IF(COUNTIF(Charges!$A$5:$A$124,$B188)&gt;0,"yes","no")))</f>
        <v/>
      </c>
      <c r="N188" s="25" t="str">
        <f>IF(AND($F188="Confirmed",$M188="yes",ISNUMBER($C188)),IFERROR(IF(ISNUMBER(INDEX(Charges!$E$5:$E$124,MATCH($B188,Charges!$A$5:$A$124,0))),$C188-INDEX(Charges!$E$5:$E$124,MATCH($B188,Charges!$A$5:$A$124,0)),""),""),"")</f>
        <v/>
      </c>
      <c r="O188" s="24" t="str">
        <f>IF(COUNTA($A188:$D188)=0,"",IF($A188="","Add a payment ID",IF(COUNTIF($A$5:$A$404,$A188)&gt;1,"Duplicate payment ID",IF(AND($F188&lt;&gt;"Reported",$F188&lt;&gt;"Confirmed",$F188&lt;&gt;"Voided"),"Choose a confirmation state",IF($B188="","Add the charge ID this payment applies to",IF($M188="no","Charge ID not found on the Charges sheet",IF(NOT(ISNUMBER($D188)),"Enter the amount",IF(NOT(ISNUMBER($C188)),"Enter the date as YYYY-MM-DD",IF(AND($E188&lt;&gt;"",$E188&lt;&gt;Summary!$B$6),"Currency differs from the ledger: not counted",IF(AND($F188="Voided",$J188=""),"Add the reason for voiding in Note",IF(AND($F188&lt;&gt;"Voided",$G188&lt;&gt;"",COUNTIFS($B$5:$B$404,$B188,$G$5:$G$404,$G188,$D$5:$D$404,$D188,$F$5:$F$404,"&lt;&gt;Voided")&gt;1),"Possible duplicate: same charge, reference and amount","")))))))))))</f>
        <v/>
      </c>
    </row>
    <row r="189">
      <c r="A189" s="20" t="n"/>
      <c r="B189" s="20" t="n"/>
      <c r="C189" s="21" t="n"/>
      <c r="D189" s="22" t="n"/>
      <c r="E189" s="20" t="n"/>
      <c r="F189" s="20" t="n"/>
      <c r="G189" s="20" t="n"/>
      <c r="H189" s="20" t="n"/>
      <c r="I189" s="20" t="n"/>
      <c r="J189" s="20" t="n"/>
      <c r="K189" s="23" t="str">
        <f>IF(COUNTA($A189:$D189)=0,"",IF(AND($F189="Confirmed",OR($E189="",$E189=Summary!$B$6),ISNUMBER($D189)),$D189,0))</f>
        <v/>
      </c>
      <c r="L189" s="23" t="str">
        <f>IF(COUNTA($A189:$D189)=0,"",IF(AND($F189="Reported",OR($E189="",$E189=Summary!$B$6),ISNUMBER($D189)),$D189,0))</f>
        <v/>
      </c>
      <c r="M189" s="24" t="str">
        <f>IF(COUNTA($A189:$D189)=0,"",IF($B189="","no",IF(COUNTIF(Charges!$A$5:$A$124,$B189)&gt;0,"yes","no")))</f>
        <v/>
      </c>
      <c r="N189" s="25" t="str">
        <f>IF(AND($F189="Confirmed",$M189="yes",ISNUMBER($C189)),IFERROR(IF(ISNUMBER(INDEX(Charges!$E$5:$E$124,MATCH($B189,Charges!$A$5:$A$124,0))),$C189-INDEX(Charges!$E$5:$E$124,MATCH($B189,Charges!$A$5:$A$124,0)),""),""),"")</f>
        <v/>
      </c>
      <c r="O189" s="24" t="str">
        <f>IF(COUNTA($A189:$D189)=0,"",IF($A189="","Add a payment ID",IF(COUNTIF($A$5:$A$404,$A189)&gt;1,"Duplicate payment ID",IF(AND($F189&lt;&gt;"Reported",$F189&lt;&gt;"Confirmed",$F189&lt;&gt;"Voided"),"Choose a confirmation state",IF($B189="","Add the charge ID this payment applies to",IF($M189="no","Charge ID not found on the Charges sheet",IF(NOT(ISNUMBER($D189)),"Enter the amount",IF(NOT(ISNUMBER($C189)),"Enter the date as YYYY-MM-DD",IF(AND($E189&lt;&gt;"",$E189&lt;&gt;Summary!$B$6),"Currency differs from the ledger: not counted",IF(AND($F189="Voided",$J189=""),"Add the reason for voiding in Note",IF(AND($F189&lt;&gt;"Voided",$G189&lt;&gt;"",COUNTIFS($B$5:$B$404,$B189,$G$5:$G$404,$G189,$D$5:$D$404,$D189,$F$5:$F$404,"&lt;&gt;Voided")&gt;1),"Possible duplicate: same charge, reference and amount","")))))))))))</f>
        <v/>
      </c>
    </row>
    <row r="190">
      <c r="A190" s="20" t="n"/>
      <c r="B190" s="20" t="n"/>
      <c r="C190" s="21" t="n"/>
      <c r="D190" s="22" t="n"/>
      <c r="E190" s="20" t="n"/>
      <c r="F190" s="20" t="n"/>
      <c r="G190" s="20" t="n"/>
      <c r="H190" s="20" t="n"/>
      <c r="I190" s="20" t="n"/>
      <c r="J190" s="20" t="n"/>
      <c r="K190" s="23" t="str">
        <f>IF(COUNTA($A190:$D190)=0,"",IF(AND($F190="Confirmed",OR($E190="",$E190=Summary!$B$6),ISNUMBER($D190)),$D190,0))</f>
        <v/>
      </c>
      <c r="L190" s="23" t="str">
        <f>IF(COUNTA($A190:$D190)=0,"",IF(AND($F190="Reported",OR($E190="",$E190=Summary!$B$6),ISNUMBER($D190)),$D190,0))</f>
        <v/>
      </c>
      <c r="M190" s="24" t="str">
        <f>IF(COUNTA($A190:$D190)=0,"",IF($B190="","no",IF(COUNTIF(Charges!$A$5:$A$124,$B190)&gt;0,"yes","no")))</f>
        <v/>
      </c>
      <c r="N190" s="25" t="str">
        <f>IF(AND($F190="Confirmed",$M190="yes",ISNUMBER($C190)),IFERROR(IF(ISNUMBER(INDEX(Charges!$E$5:$E$124,MATCH($B190,Charges!$A$5:$A$124,0))),$C190-INDEX(Charges!$E$5:$E$124,MATCH($B190,Charges!$A$5:$A$124,0)),""),""),"")</f>
        <v/>
      </c>
      <c r="O190" s="24" t="str">
        <f>IF(COUNTA($A190:$D190)=0,"",IF($A190="","Add a payment ID",IF(COUNTIF($A$5:$A$404,$A190)&gt;1,"Duplicate payment ID",IF(AND($F190&lt;&gt;"Reported",$F190&lt;&gt;"Confirmed",$F190&lt;&gt;"Voided"),"Choose a confirmation state",IF($B190="","Add the charge ID this payment applies to",IF($M190="no","Charge ID not found on the Charges sheet",IF(NOT(ISNUMBER($D190)),"Enter the amount",IF(NOT(ISNUMBER($C190)),"Enter the date as YYYY-MM-DD",IF(AND($E190&lt;&gt;"",$E190&lt;&gt;Summary!$B$6),"Currency differs from the ledger: not counted",IF(AND($F190="Voided",$J190=""),"Add the reason for voiding in Note",IF(AND($F190&lt;&gt;"Voided",$G190&lt;&gt;"",COUNTIFS($B$5:$B$404,$B190,$G$5:$G$404,$G190,$D$5:$D$404,$D190,$F$5:$F$404,"&lt;&gt;Voided")&gt;1),"Possible duplicate: same charge, reference and amount","")))))))))))</f>
        <v/>
      </c>
    </row>
    <row r="191">
      <c r="A191" s="20" t="n"/>
      <c r="B191" s="20" t="n"/>
      <c r="C191" s="21" t="n"/>
      <c r="D191" s="22" t="n"/>
      <c r="E191" s="20" t="n"/>
      <c r="F191" s="20" t="n"/>
      <c r="G191" s="20" t="n"/>
      <c r="H191" s="20" t="n"/>
      <c r="I191" s="20" t="n"/>
      <c r="J191" s="20" t="n"/>
      <c r="K191" s="23" t="str">
        <f>IF(COUNTA($A191:$D191)=0,"",IF(AND($F191="Confirmed",OR($E191="",$E191=Summary!$B$6),ISNUMBER($D191)),$D191,0))</f>
        <v/>
      </c>
      <c r="L191" s="23" t="str">
        <f>IF(COUNTA($A191:$D191)=0,"",IF(AND($F191="Reported",OR($E191="",$E191=Summary!$B$6),ISNUMBER($D191)),$D191,0))</f>
        <v/>
      </c>
      <c r="M191" s="24" t="str">
        <f>IF(COUNTA($A191:$D191)=0,"",IF($B191="","no",IF(COUNTIF(Charges!$A$5:$A$124,$B191)&gt;0,"yes","no")))</f>
        <v/>
      </c>
      <c r="N191" s="25" t="str">
        <f>IF(AND($F191="Confirmed",$M191="yes",ISNUMBER($C191)),IFERROR(IF(ISNUMBER(INDEX(Charges!$E$5:$E$124,MATCH($B191,Charges!$A$5:$A$124,0))),$C191-INDEX(Charges!$E$5:$E$124,MATCH($B191,Charges!$A$5:$A$124,0)),""),""),"")</f>
        <v/>
      </c>
      <c r="O191" s="24" t="str">
        <f>IF(COUNTA($A191:$D191)=0,"",IF($A191="","Add a payment ID",IF(COUNTIF($A$5:$A$404,$A191)&gt;1,"Duplicate payment ID",IF(AND($F191&lt;&gt;"Reported",$F191&lt;&gt;"Confirmed",$F191&lt;&gt;"Voided"),"Choose a confirmation state",IF($B191="","Add the charge ID this payment applies to",IF($M191="no","Charge ID not found on the Charges sheet",IF(NOT(ISNUMBER($D191)),"Enter the amount",IF(NOT(ISNUMBER($C191)),"Enter the date as YYYY-MM-DD",IF(AND($E191&lt;&gt;"",$E191&lt;&gt;Summary!$B$6),"Currency differs from the ledger: not counted",IF(AND($F191="Voided",$J191=""),"Add the reason for voiding in Note",IF(AND($F191&lt;&gt;"Voided",$G191&lt;&gt;"",COUNTIFS($B$5:$B$404,$B191,$G$5:$G$404,$G191,$D$5:$D$404,$D191,$F$5:$F$404,"&lt;&gt;Voided")&gt;1),"Possible duplicate: same charge, reference and amount","")))))))))))</f>
        <v/>
      </c>
    </row>
    <row r="192">
      <c r="A192" s="20" t="n"/>
      <c r="B192" s="20" t="n"/>
      <c r="C192" s="21" t="n"/>
      <c r="D192" s="22" t="n"/>
      <c r="E192" s="20" t="n"/>
      <c r="F192" s="20" t="n"/>
      <c r="G192" s="20" t="n"/>
      <c r="H192" s="20" t="n"/>
      <c r="I192" s="20" t="n"/>
      <c r="J192" s="20" t="n"/>
      <c r="K192" s="23" t="str">
        <f>IF(COUNTA($A192:$D192)=0,"",IF(AND($F192="Confirmed",OR($E192="",$E192=Summary!$B$6),ISNUMBER($D192)),$D192,0))</f>
        <v/>
      </c>
      <c r="L192" s="23" t="str">
        <f>IF(COUNTA($A192:$D192)=0,"",IF(AND($F192="Reported",OR($E192="",$E192=Summary!$B$6),ISNUMBER($D192)),$D192,0))</f>
        <v/>
      </c>
      <c r="M192" s="24" t="str">
        <f>IF(COUNTA($A192:$D192)=0,"",IF($B192="","no",IF(COUNTIF(Charges!$A$5:$A$124,$B192)&gt;0,"yes","no")))</f>
        <v/>
      </c>
      <c r="N192" s="25" t="str">
        <f>IF(AND($F192="Confirmed",$M192="yes",ISNUMBER($C192)),IFERROR(IF(ISNUMBER(INDEX(Charges!$E$5:$E$124,MATCH($B192,Charges!$A$5:$A$124,0))),$C192-INDEX(Charges!$E$5:$E$124,MATCH($B192,Charges!$A$5:$A$124,0)),""),""),"")</f>
        <v/>
      </c>
      <c r="O192" s="24" t="str">
        <f>IF(COUNTA($A192:$D192)=0,"",IF($A192="","Add a payment ID",IF(COUNTIF($A$5:$A$404,$A192)&gt;1,"Duplicate payment ID",IF(AND($F192&lt;&gt;"Reported",$F192&lt;&gt;"Confirmed",$F192&lt;&gt;"Voided"),"Choose a confirmation state",IF($B192="","Add the charge ID this payment applies to",IF($M192="no","Charge ID not found on the Charges sheet",IF(NOT(ISNUMBER($D192)),"Enter the amount",IF(NOT(ISNUMBER($C192)),"Enter the date as YYYY-MM-DD",IF(AND($E192&lt;&gt;"",$E192&lt;&gt;Summary!$B$6),"Currency differs from the ledger: not counted",IF(AND($F192="Voided",$J192=""),"Add the reason for voiding in Note",IF(AND($F192&lt;&gt;"Voided",$G192&lt;&gt;"",COUNTIFS($B$5:$B$404,$B192,$G$5:$G$404,$G192,$D$5:$D$404,$D192,$F$5:$F$404,"&lt;&gt;Voided")&gt;1),"Possible duplicate: same charge, reference and amount","")))))))))))</f>
        <v/>
      </c>
    </row>
    <row r="193">
      <c r="A193" s="20" t="n"/>
      <c r="B193" s="20" t="n"/>
      <c r="C193" s="21" t="n"/>
      <c r="D193" s="22" t="n"/>
      <c r="E193" s="20" t="n"/>
      <c r="F193" s="20" t="n"/>
      <c r="G193" s="20" t="n"/>
      <c r="H193" s="20" t="n"/>
      <c r="I193" s="20" t="n"/>
      <c r="J193" s="20" t="n"/>
      <c r="K193" s="23" t="str">
        <f>IF(COUNTA($A193:$D193)=0,"",IF(AND($F193="Confirmed",OR($E193="",$E193=Summary!$B$6),ISNUMBER($D193)),$D193,0))</f>
        <v/>
      </c>
      <c r="L193" s="23" t="str">
        <f>IF(COUNTA($A193:$D193)=0,"",IF(AND($F193="Reported",OR($E193="",$E193=Summary!$B$6),ISNUMBER($D193)),$D193,0))</f>
        <v/>
      </c>
      <c r="M193" s="24" t="str">
        <f>IF(COUNTA($A193:$D193)=0,"",IF($B193="","no",IF(COUNTIF(Charges!$A$5:$A$124,$B193)&gt;0,"yes","no")))</f>
        <v/>
      </c>
      <c r="N193" s="25" t="str">
        <f>IF(AND($F193="Confirmed",$M193="yes",ISNUMBER($C193)),IFERROR(IF(ISNUMBER(INDEX(Charges!$E$5:$E$124,MATCH($B193,Charges!$A$5:$A$124,0))),$C193-INDEX(Charges!$E$5:$E$124,MATCH($B193,Charges!$A$5:$A$124,0)),""),""),"")</f>
        <v/>
      </c>
      <c r="O193" s="24" t="str">
        <f>IF(COUNTA($A193:$D193)=0,"",IF($A193="","Add a payment ID",IF(COUNTIF($A$5:$A$404,$A193)&gt;1,"Duplicate payment ID",IF(AND($F193&lt;&gt;"Reported",$F193&lt;&gt;"Confirmed",$F193&lt;&gt;"Voided"),"Choose a confirmation state",IF($B193="","Add the charge ID this payment applies to",IF($M193="no","Charge ID not found on the Charges sheet",IF(NOT(ISNUMBER($D193)),"Enter the amount",IF(NOT(ISNUMBER($C193)),"Enter the date as YYYY-MM-DD",IF(AND($E193&lt;&gt;"",$E193&lt;&gt;Summary!$B$6),"Currency differs from the ledger: not counted",IF(AND($F193="Voided",$J193=""),"Add the reason for voiding in Note",IF(AND($F193&lt;&gt;"Voided",$G193&lt;&gt;"",COUNTIFS($B$5:$B$404,$B193,$G$5:$G$404,$G193,$D$5:$D$404,$D193,$F$5:$F$404,"&lt;&gt;Voided")&gt;1),"Possible duplicate: same charge, reference and amount","")))))))))))</f>
        <v/>
      </c>
    </row>
    <row r="194">
      <c r="A194" s="20" t="n"/>
      <c r="B194" s="20" t="n"/>
      <c r="C194" s="21" t="n"/>
      <c r="D194" s="22" t="n"/>
      <c r="E194" s="20" t="n"/>
      <c r="F194" s="20" t="n"/>
      <c r="G194" s="20" t="n"/>
      <c r="H194" s="20" t="n"/>
      <c r="I194" s="20" t="n"/>
      <c r="J194" s="20" t="n"/>
      <c r="K194" s="23" t="str">
        <f>IF(COUNTA($A194:$D194)=0,"",IF(AND($F194="Confirmed",OR($E194="",$E194=Summary!$B$6),ISNUMBER($D194)),$D194,0))</f>
        <v/>
      </c>
      <c r="L194" s="23" t="str">
        <f>IF(COUNTA($A194:$D194)=0,"",IF(AND($F194="Reported",OR($E194="",$E194=Summary!$B$6),ISNUMBER($D194)),$D194,0))</f>
        <v/>
      </c>
      <c r="M194" s="24" t="str">
        <f>IF(COUNTA($A194:$D194)=0,"",IF($B194="","no",IF(COUNTIF(Charges!$A$5:$A$124,$B194)&gt;0,"yes","no")))</f>
        <v/>
      </c>
      <c r="N194" s="25" t="str">
        <f>IF(AND($F194="Confirmed",$M194="yes",ISNUMBER($C194)),IFERROR(IF(ISNUMBER(INDEX(Charges!$E$5:$E$124,MATCH($B194,Charges!$A$5:$A$124,0))),$C194-INDEX(Charges!$E$5:$E$124,MATCH($B194,Charges!$A$5:$A$124,0)),""),""),"")</f>
        <v/>
      </c>
      <c r="O194" s="24" t="str">
        <f>IF(COUNTA($A194:$D194)=0,"",IF($A194="","Add a payment ID",IF(COUNTIF($A$5:$A$404,$A194)&gt;1,"Duplicate payment ID",IF(AND($F194&lt;&gt;"Reported",$F194&lt;&gt;"Confirmed",$F194&lt;&gt;"Voided"),"Choose a confirmation state",IF($B194="","Add the charge ID this payment applies to",IF($M194="no","Charge ID not found on the Charges sheet",IF(NOT(ISNUMBER($D194)),"Enter the amount",IF(NOT(ISNUMBER($C194)),"Enter the date as YYYY-MM-DD",IF(AND($E194&lt;&gt;"",$E194&lt;&gt;Summary!$B$6),"Currency differs from the ledger: not counted",IF(AND($F194="Voided",$J194=""),"Add the reason for voiding in Note",IF(AND($F194&lt;&gt;"Voided",$G194&lt;&gt;"",COUNTIFS($B$5:$B$404,$B194,$G$5:$G$404,$G194,$D$5:$D$404,$D194,$F$5:$F$404,"&lt;&gt;Voided")&gt;1),"Possible duplicate: same charge, reference and amount","")))))))))))</f>
        <v/>
      </c>
    </row>
    <row r="195">
      <c r="A195" s="20" t="n"/>
      <c r="B195" s="20" t="n"/>
      <c r="C195" s="21" t="n"/>
      <c r="D195" s="22" t="n"/>
      <c r="E195" s="20" t="n"/>
      <c r="F195" s="20" t="n"/>
      <c r="G195" s="20" t="n"/>
      <c r="H195" s="20" t="n"/>
      <c r="I195" s="20" t="n"/>
      <c r="J195" s="20" t="n"/>
      <c r="K195" s="23" t="str">
        <f>IF(COUNTA($A195:$D195)=0,"",IF(AND($F195="Confirmed",OR($E195="",$E195=Summary!$B$6),ISNUMBER($D195)),$D195,0))</f>
        <v/>
      </c>
      <c r="L195" s="23" t="str">
        <f>IF(COUNTA($A195:$D195)=0,"",IF(AND($F195="Reported",OR($E195="",$E195=Summary!$B$6),ISNUMBER($D195)),$D195,0))</f>
        <v/>
      </c>
      <c r="M195" s="24" t="str">
        <f>IF(COUNTA($A195:$D195)=0,"",IF($B195="","no",IF(COUNTIF(Charges!$A$5:$A$124,$B195)&gt;0,"yes","no")))</f>
        <v/>
      </c>
      <c r="N195" s="25" t="str">
        <f>IF(AND($F195="Confirmed",$M195="yes",ISNUMBER($C195)),IFERROR(IF(ISNUMBER(INDEX(Charges!$E$5:$E$124,MATCH($B195,Charges!$A$5:$A$124,0))),$C195-INDEX(Charges!$E$5:$E$124,MATCH($B195,Charges!$A$5:$A$124,0)),""),""),"")</f>
        <v/>
      </c>
      <c r="O195" s="24" t="str">
        <f>IF(COUNTA($A195:$D195)=0,"",IF($A195="","Add a payment ID",IF(COUNTIF($A$5:$A$404,$A195)&gt;1,"Duplicate payment ID",IF(AND($F195&lt;&gt;"Reported",$F195&lt;&gt;"Confirmed",$F195&lt;&gt;"Voided"),"Choose a confirmation state",IF($B195="","Add the charge ID this payment applies to",IF($M195="no","Charge ID not found on the Charges sheet",IF(NOT(ISNUMBER($D195)),"Enter the amount",IF(NOT(ISNUMBER($C195)),"Enter the date as YYYY-MM-DD",IF(AND($E195&lt;&gt;"",$E195&lt;&gt;Summary!$B$6),"Currency differs from the ledger: not counted",IF(AND($F195="Voided",$J195=""),"Add the reason for voiding in Note",IF(AND($F195&lt;&gt;"Voided",$G195&lt;&gt;"",COUNTIFS($B$5:$B$404,$B195,$G$5:$G$404,$G195,$D$5:$D$404,$D195,$F$5:$F$404,"&lt;&gt;Voided")&gt;1),"Possible duplicate: same charge, reference and amount","")))))))))))</f>
        <v/>
      </c>
    </row>
    <row r="196">
      <c r="A196" s="20" t="n"/>
      <c r="B196" s="20" t="n"/>
      <c r="C196" s="21" t="n"/>
      <c r="D196" s="22" t="n"/>
      <c r="E196" s="20" t="n"/>
      <c r="F196" s="20" t="n"/>
      <c r="G196" s="20" t="n"/>
      <c r="H196" s="20" t="n"/>
      <c r="I196" s="20" t="n"/>
      <c r="J196" s="20" t="n"/>
      <c r="K196" s="23" t="str">
        <f>IF(COUNTA($A196:$D196)=0,"",IF(AND($F196="Confirmed",OR($E196="",$E196=Summary!$B$6),ISNUMBER($D196)),$D196,0))</f>
        <v/>
      </c>
      <c r="L196" s="23" t="str">
        <f>IF(COUNTA($A196:$D196)=0,"",IF(AND($F196="Reported",OR($E196="",$E196=Summary!$B$6),ISNUMBER($D196)),$D196,0))</f>
        <v/>
      </c>
      <c r="M196" s="24" t="str">
        <f>IF(COUNTA($A196:$D196)=0,"",IF($B196="","no",IF(COUNTIF(Charges!$A$5:$A$124,$B196)&gt;0,"yes","no")))</f>
        <v/>
      </c>
      <c r="N196" s="25" t="str">
        <f>IF(AND($F196="Confirmed",$M196="yes",ISNUMBER($C196)),IFERROR(IF(ISNUMBER(INDEX(Charges!$E$5:$E$124,MATCH($B196,Charges!$A$5:$A$124,0))),$C196-INDEX(Charges!$E$5:$E$124,MATCH($B196,Charges!$A$5:$A$124,0)),""),""),"")</f>
        <v/>
      </c>
      <c r="O196" s="24" t="str">
        <f>IF(COUNTA($A196:$D196)=0,"",IF($A196="","Add a payment ID",IF(COUNTIF($A$5:$A$404,$A196)&gt;1,"Duplicate payment ID",IF(AND($F196&lt;&gt;"Reported",$F196&lt;&gt;"Confirmed",$F196&lt;&gt;"Voided"),"Choose a confirmation state",IF($B196="","Add the charge ID this payment applies to",IF($M196="no","Charge ID not found on the Charges sheet",IF(NOT(ISNUMBER($D196)),"Enter the amount",IF(NOT(ISNUMBER($C196)),"Enter the date as YYYY-MM-DD",IF(AND($E196&lt;&gt;"",$E196&lt;&gt;Summary!$B$6),"Currency differs from the ledger: not counted",IF(AND($F196="Voided",$J196=""),"Add the reason for voiding in Note",IF(AND($F196&lt;&gt;"Voided",$G196&lt;&gt;"",COUNTIFS($B$5:$B$404,$B196,$G$5:$G$404,$G196,$D$5:$D$404,$D196,$F$5:$F$404,"&lt;&gt;Voided")&gt;1),"Possible duplicate: same charge, reference and amount","")))))))))))</f>
        <v/>
      </c>
    </row>
    <row r="197">
      <c r="A197" s="20" t="n"/>
      <c r="B197" s="20" t="n"/>
      <c r="C197" s="21" t="n"/>
      <c r="D197" s="22" t="n"/>
      <c r="E197" s="20" t="n"/>
      <c r="F197" s="20" t="n"/>
      <c r="G197" s="20" t="n"/>
      <c r="H197" s="20" t="n"/>
      <c r="I197" s="20" t="n"/>
      <c r="J197" s="20" t="n"/>
      <c r="K197" s="23" t="str">
        <f>IF(COUNTA($A197:$D197)=0,"",IF(AND($F197="Confirmed",OR($E197="",$E197=Summary!$B$6),ISNUMBER($D197)),$D197,0))</f>
        <v/>
      </c>
      <c r="L197" s="23" t="str">
        <f>IF(COUNTA($A197:$D197)=0,"",IF(AND($F197="Reported",OR($E197="",$E197=Summary!$B$6),ISNUMBER($D197)),$D197,0))</f>
        <v/>
      </c>
      <c r="M197" s="24" t="str">
        <f>IF(COUNTA($A197:$D197)=0,"",IF($B197="","no",IF(COUNTIF(Charges!$A$5:$A$124,$B197)&gt;0,"yes","no")))</f>
        <v/>
      </c>
      <c r="N197" s="25" t="str">
        <f>IF(AND($F197="Confirmed",$M197="yes",ISNUMBER($C197)),IFERROR(IF(ISNUMBER(INDEX(Charges!$E$5:$E$124,MATCH($B197,Charges!$A$5:$A$124,0))),$C197-INDEX(Charges!$E$5:$E$124,MATCH($B197,Charges!$A$5:$A$124,0)),""),""),"")</f>
        <v/>
      </c>
      <c r="O197" s="24" t="str">
        <f>IF(COUNTA($A197:$D197)=0,"",IF($A197="","Add a payment ID",IF(COUNTIF($A$5:$A$404,$A197)&gt;1,"Duplicate payment ID",IF(AND($F197&lt;&gt;"Reported",$F197&lt;&gt;"Confirmed",$F197&lt;&gt;"Voided"),"Choose a confirmation state",IF($B197="","Add the charge ID this payment applies to",IF($M197="no","Charge ID not found on the Charges sheet",IF(NOT(ISNUMBER($D197)),"Enter the amount",IF(NOT(ISNUMBER($C197)),"Enter the date as YYYY-MM-DD",IF(AND($E197&lt;&gt;"",$E197&lt;&gt;Summary!$B$6),"Currency differs from the ledger: not counted",IF(AND($F197="Voided",$J197=""),"Add the reason for voiding in Note",IF(AND($F197&lt;&gt;"Voided",$G197&lt;&gt;"",COUNTIFS($B$5:$B$404,$B197,$G$5:$G$404,$G197,$D$5:$D$404,$D197,$F$5:$F$404,"&lt;&gt;Voided")&gt;1),"Possible duplicate: same charge, reference and amount","")))))))))))</f>
        <v/>
      </c>
    </row>
    <row r="198">
      <c r="A198" s="20" t="n"/>
      <c r="B198" s="20" t="n"/>
      <c r="C198" s="21" t="n"/>
      <c r="D198" s="22" t="n"/>
      <c r="E198" s="20" t="n"/>
      <c r="F198" s="20" t="n"/>
      <c r="G198" s="20" t="n"/>
      <c r="H198" s="20" t="n"/>
      <c r="I198" s="20" t="n"/>
      <c r="J198" s="20" t="n"/>
      <c r="K198" s="23" t="str">
        <f>IF(COUNTA($A198:$D198)=0,"",IF(AND($F198="Confirmed",OR($E198="",$E198=Summary!$B$6),ISNUMBER($D198)),$D198,0))</f>
        <v/>
      </c>
      <c r="L198" s="23" t="str">
        <f>IF(COUNTA($A198:$D198)=0,"",IF(AND($F198="Reported",OR($E198="",$E198=Summary!$B$6),ISNUMBER($D198)),$D198,0))</f>
        <v/>
      </c>
      <c r="M198" s="24" t="str">
        <f>IF(COUNTA($A198:$D198)=0,"",IF($B198="","no",IF(COUNTIF(Charges!$A$5:$A$124,$B198)&gt;0,"yes","no")))</f>
        <v/>
      </c>
      <c r="N198" s="25" t="str">
        <f>IF(AND($F198="Confirmed",$M198="yes",ISNUMBER($C198)),IFERROR(IF(ISNUMBER(INDEX(Charges!$E$5:$E$124,MATCH($B198,Charges!$A$5:$A$124,0))),$C198-INDEX(Charges!$E$5:$E$124,MATCH($B198,Charges!$A$5:$A$124,0)),""),""),"")</f>
        <v/>
      </c>
      <c r="O198" s="24" t="str">
        <f>IF(COUNTA($A198:$D198)=0,"",IF($A198="","Add a payment ID",IF(COUNTIF($A$5:$A$404,$A198)&gt;1,"Duplicate payment ID",IF(AND($F198&lt;&gt;"Reported",$F198&lt;&gt;"Confirmed",$F198&lt;&gt;"Voided"),"Choose a confirmation state",IF($B198="","Add the charge ID this payment applies to",IF($M198="no","Charge ID not found on the Charges sheet",IF(NOT(ISNUMBER($D198)),"Enter the amount",IF(NOT(ISNUMBER($C198)),"Enter the date as YYYY-MM-DD",IF(AND($E198&lt;&gt;"",$E198&lt;&gt;Summary!$B$6),"Currency differs from the ledger: not counted",IF(AND($F198="Voided",$J198=""),"Add the reason for voiding in Note",IF(AND($F198&lt;&gt;"Voided",$G198&lt;&gt;"",COUNTIFS($B$5:$B$404,$B198,$G$5:$G$404,$G198,$D$5:$D$404,$D198,$F$5:$F$404,"&lt;&gt;Voided")&gt;1),"Possible duplicate: same charge, reference and amount","")))))))))))</f>
        <v/>
      </c>
    </row>
    <row r="199">
      <c r="A199" s="20" t="n"/>
      <c r="B199" s="20" t="n"/>
      <c r="C199" s="21" t="n"/>
      <c r="D199" s="22" t="n"/>
      <c r="E199" s="20" t="n"/>
      <c r="F199" s="20" t="n"/>
      <c r="G199" s="20" t="n"/>
      <c r="H199" s="20" t="n"/>
      <c r="I199" s="20" t="n"/>
      <c r="J199" s="20" t="n"/>
      <c r="K199" s="23" t="str">
        <f>IF(COUNTA($A199:$D199)=0,"",IF(AND($F199="Confirmed",OR($E199="",$E199=Summary!$B$6),ISNUMBER($D199)),$D199,0))</f>
        <v/>
      </c>
      <c r="L199" s="23" t="str">
        <f>IF(COUNTA($A199:$D199)=0,"",IF(AND($F199="Reported",OR($E199="",$E199=Summary!$B$6),ISNUMBER($D199)),$D199,0))</f>
        <v/>
      </c>
      <c r="M199" s="24" t="str">
        <f>IF(COUNTA($A199:$D199)=0,"",IF($B199="","no",IF(COUNTIF(Charges!$A$5:$A$124,$B199)&gt;0,"yes","no")))</f>
        <v/>
      </c>
      <c r="N199" s="25" t="str">
        <f>IF(AND($F199="Confirmed",$M199="yes",ISNUMBER($C199)),IFERROR(IF(ISNUMBER(INDEX(Charges!$E$5:$E$124,MATCH($B199,Charges!$A$5:$A$124,0))),$C199-INDEX(Charges!$E$5:$E$124,MATCH($B199,Charges!$A$5:$A$124,0)),""),""),"")</f>
        <v/>
      </c>
      <c r="O199" s="24" t="str">
        <f>IF(COUNTA($A199:$D199)=0,"",IF($A199="","Add a payment ID",IF(COUNTIF($A$5:$A$404,$A199)&gt;1,"Duplicate payment ID",IF(AND($F199&lt;&gt;"Reported",$F199&lt;&gt;"Confirmed",$F199&lt;&gt;"Voided"),"Choose a confirmation state",IF($B199="","Add the charge ID this payment applies to",IF($M199="no","Charge ID not found on the Charges sheet",IF(NOT(ISNUMBER($D199)),"Enter the amount",IF(NOT(ISNUMBER($C199)),"Enter the date as YYYY-MM-DD",IF(AND($E199&lt;&gt;"",$E199&lt;&gt;Summary!$B$6),"Currency differs from the ledger: not counted",IF(AND($F199="Voided",$J199=""),"Add the reason for voiding in Note",IF(AND($F199&lt;&gt;"Voided",$G199&lt;&gt;"",COUNTIFS($B$5:$B$404,$B199,$G$5:$G$404,$G199,$D$5:$D$404,$D199,$F$5:$F$404,"&lt;&gt;Voided")&gt;1),"Possible duplicate: same charge, reference and amount","")))))))))))</f>
        <v/>
      </c>
    </row>
    <row r="200">
      <c r="A200" s="20" t="n"/>
      <c r="B200" s="20" t="n"/>
      <c r="C200" s="21" t="n"/>
      <c r="D200" s="22" t="n"/>
      <c r="E200" s="20" t="n"/>
      <c r="F200" s="20" t="n"/>
      <c r="G200" s="20" t="n"/>
      <c r="H200" s="20" t="n"/>
      <c r="I200" s="20" t="n"/>
      <c r="J200" s="20" t="n"/>
      <c r="K200" s="23" t="str">
        <f>IF(COUNTA($A200:$D200)=0,"",IF(AND($F200="Confirmed",OR($E200="",$E200=Summary!$B$6),ISNUMBER($D200)),$D200,0))</f>
        <v/>
      </c>
      <c r="L200" s="23" t="str">
        <f>IF(COUNTA($A200:$D200)=0,"",IF(AND($F200="Reported",OR($E200="",$E200=Summary!$B$6),ISNUMBER($D200)),$D200,0))</f>
        <v/>
      </c>
      <c r="M200" s="24" t="str">
        <f>IF(COUNTA($A200:$D200)=0,"",IF($B200="","no",IF(COUNTIF(Charges!$A$5:$A$124,$B200)&gt;0,"yes","no")))</f>
        <v/>
      </c>
      <c r="N200" s="25" t="str">
        <f>IF(AND($F200="Confirmed",$M200="yes",ISNUMBER($C200)),IFERROR(IF(ISNUMBER(INDEX(Charges!$E$5:$E$124,MATCH($B200,Charges!$A$5:$A$124,0))),$C200-INDEX(Charges!$E$5:$E$124,MATCH($B200,Charges!$A$5:$A$124,0)),""),""),"")</f>
        <v/>
      </c>
      <c r="O200" s="24" t="str">
        <f>IF(COUNTA($A200:$D200)=0,"",IF($A200="","Add a payment ID",IF(COUNTIF($A$5:$A$404,$A200)&gt;1,"Duplicate payment ID",IF(AND($F200&lt;&gt;"Reported",$F200&lt;&gt;"Confirmed",$F200&lt;&gt;"Voided"),"Choose a confirmation state",IF($B200="","Add the charge ID this payment applies to",IF($M200="no","Charge ID not found on the Charges sheet",IF(NOT(ISNUMBER($D200)),"Enter the amount",IF(NOT(ISNUMBER($C200)),"Enter the date as YYYY-MM-DD",IF(AND($E200&lt;&gt;"",$E200&lt;&gt;Summary!$B$6),"Currency differs from the ledger: not counted",IF(AND($F200="Voided",$J200=""),"Add the reason for voiding in Note",IF(AND($F200&lt;&gt;"Voided",$G200&lt;&gt;"",COUNTIFS($B$5:$B$404,$B200,$G$5:$G$404,$G200,$D$5:$D$404,$D200,$F$5:$F$404,"&lt;&gt;Voided")&gt;1),"Possible duplicate: same charge, reference and amount","")))))))))))</f>
        <v/>
      </c>
    </row>
    <row r="201">
      <c r="A201" s="20" t="n"/>
      <c r="B201" s="20" t="n"/>
      <c r="C201" s="21" t="n"/>
      <c r="D201" s="22" t="n"/>
      <c r="E201" s="20" t="n"/>
      <c r="F201" s="20" t="n"/>
      <c r="G201" s="20" t="n"/>
      <c r="H201" s="20" t="n"/>
      <c r="I201" s="20" t="n"/>
      <c r="J201" s="20" t="n"/>
      <c r="K201" s="23" t="str">
        <f>IF(COUNTA($A201:$D201)=0,"",IF(AND($F201="Confirmed",OR($E201="",$E201=Summary!$B$6),ISNUMBER($D201)),$D201,0))</f>
        <v/>
      </c>
      <c r="L201" s="23" t="str">
        <f>IF(COUNTA($A201:$D201)=0,"",IF(AND($F201="Reported",OR($E201="",$E201=Summary!$B$6),ISNUMBER($D201)),$D201,0))</f>
        <v/>
      </c>
      <c r="M201" s="24" t="str">
        <f>IF(COUNTA($A201:$D201)=0,"",IF($B201="","no",IF(COUNTIF(Charges!$A$5:$A$124,$B201)&gt;0,"yes","no")))</f>
        <v/>
      </c>
      <c r="N201" s="25" t="str">
        <f>IF(AND($F201="Confirmed",$M201="yes",ISNUMBER($C201)),IFERROR(IF(ISNUMBER(INDEX(Charges!$E$5:$E$124,MATCH($B201,Charges!$A$5:$A$124,0))),$C201-INDEX(Charges!$E$5:$E$124,MATCH($B201,Charges!$A$5:$A$124,0)),""),""),"")</f>
        <v/>
      </c>
      <c r="O201" s="24" t="str">
        <f>IF(COUNTA($A201:$D201)=0,"",IF($A201="","Add a payment ID",IF(COUNTIF($A$5:$A$404,$A201)&gt;1,"Duplicate payment ID",IF(AND($F201&lt;&gt;"Reported",$F201&lt;&gt;"Confirmed",$F201&lt;&gt;"Voided"),"Choose a confirmation state",IF($B201="","Add the charge ID this payment applies to",IF($M201="no","Charge ID not found on the Charges sheet",IF(NOT(ISNUMBER($D201)),"Enter the amount",IF(NOT(ISNUMBER($C201)),"Enter the date as YYYY-MM-DD",IF(AND($E201&lt;&gt;"",$E201&lt;&gt;Summary!$B$6),"Currency differs from the ledger: not counted",IF(AND($F201="Voided",$J201=""),"Add the reason for voiding in Note",IF(AND($F201&lt;&gt;"Voided",$G201&lt;&gt;"",COUNTIFS($B$5:$B$404,$B201,$G$5:$G$404,$G201,$D$5:$D$404,$D201,$F$5:$F$404,"&lt;&gt;Voided")&gt;1),"Possible duplicate: same charge, reference and amount","")))))))))))</f>
        <v/>
      </c>
    </row>
    <row r="202">
      <c r="A202" s="20" t="n"/>
      <c r="B202" s="20" t="n"/>
      <c r="C202" s="21" t="n"/>
      <c r="D202" s="22" t="n"/>
      <c r="E202" s="20" t="n"/>
      <c r="F202" s="20" t="n"/>
      <c r="G202" s="20" t="n"/>
      <c r="H202" s="20" t="n"/>
      <c r="I202" s="20" t="n"/>
      <c r="J202" s="20" t="n"/>
      <c r="K202" s="23" t="str">
        <f>IF(COUNTA($A202:$D202)=0,"",IF(AND($F202="Confirmed",OR($E202="",$E202=Summary!$B$6),ISNUMBER($D202)),$D202,0))</f>
        <v/>
      </c>
      <c r="L202" s="23" t="str">
        <f>IF(COUNTA($A202:$D202)=0,"",IF(AND($F202="Reported",OR($E202="",$E202=Summary!$B$6),ISNUMBER($D202)),$D202,0))</f>
        <v/>
      </c>
      <c r="M202" s="24" t="str">
        <f>IF(COUNTA($A202:$D202)=0,"",IF($B202="","no",IF(COUNTIF(Charges!$A$5:$A$124,$B202)&gt;0,"yes","no")))</f>
        <v/>
      </c>
      <c r="N202" s="25" t="str">
        <f>IF(AND($F202="Confirmed",$M202="yes",ISNUMBER($C202)),IFERROR(IF(ISNUMBER(INDEX(Charges!$E$5:$E$124,MATCH($B202,Charges!$A$5:$A$124,0))),$C202-INDEX(Charges!$E$5:$E$124,MATCH($B202,Charges!$A$5:$A$124,0)),""),""),"")</f>
        <v/>
      </c>
      <c r="O202" s="24" t="str">
        <f>IF(COUNTA($A202:$D202)=0,"",IF($A202="","Add a payment ID",IF(COUNTIF($A$5:$A$404,$A202)&gt;1,"Duplicate payment ID",IF(AND($F202&lt;&gt;"Reported",$F202&lt;&gt;"Confirmed",$F202&lt;&gt;"Voided"),"Choose a confirmation state",IF($B202="","Add the charge ID this payment applies to",IF($M202="no","Charge ID not found on the Charges sheet",IF(NOT(ISNUMBER($D202)),"Enter the amount",IF(NOT(ISNUMBER($C202)),"Enter the date as YYYY-MM-DD",IF(AND($E202&lt;&gt;"",$E202&lt;&gt;Summary!$B$6),"Currency differs from the ledger: not counted",IF(AND($F202="Voided",$J202=""),"Add the reason for voiding in Note",IF(AND($F202&lt;&gt;"Voided",$G202&lt;&gt;"",COUNTIFS($B$5:$B$404,$B202,$G$5:$G$404,$G202,$D$5:$D$404,$D202,$F$5:$F$404,"&lt;&gt;Voided")&gt;1),"Possible duplicate: same charge, reference and amount","")))))))))))</f>
        <v/>
      </c>
    </row>
    <row r="203">
      <c r="A203" s="20" t="n"/>
      <c r="B203" s="20" t="n"/>
      <c r="C203" s="21" t="n"/>
      <c r="D203" s="22" t="n"/>
      <c r="E203" s="20" t="n"/>
      <c r="F203" s="20" t="n"/>
      <c r="G203" s="20" t="n"/>
      <c r="H203" s="20" t="n"/>
      <c r="I203" s="20" t="n"/>
      <c r="J203" s="20" t="n"/>
      <c r="K203" s="23" t="str">
        <f>IF(COUNTA($A203:$D203)=0,"",IF(AND($F203="Confirmed",OR($E203="",$E203=Summary!$B$6),ISNUMBER($D203)),$D203,0))</f>
        <v/>
      </c>
      <c r="L203" s="23" t="str">
        <f>IF(COUNTA($A203:$D203)=0,"",IF(AND($F203="Reported",OR($E203="",$E203=Summary!$B$6),ISNUMBER($D203)),$D203,0))</f>
        <v/>
      </c>
      <c r="M203" s="24" t="str">
        <f>IF(COUNTA($A203:$D203)=0,"",IF($B203="","no",IF(COUNTIF(Charges!$A$5:$A$124,$B203)&gt;0,"yes","no")))</f>
        <v/>
      </c>
      <c r="N203" s="25" t="str">
        <f>IF(AND($F203="Confirmed",$M203="yes",ISNUMBER($C203)),IFERROR(IF(ISNUMBER(INDEX(Charges!$E$5:$E$124,MATCH($B203,Charges!$A$5:$A$124,0))),$C203-INDEX(Charges!$E$5:$E$124,MATCH($B203,Charges!$A$5:$A$124,0)),""),""),"")</f>
        <v/>
      </c>
      <c r="O203" s="24" t="str">
        <f>IF(COUNTA($A203:$D203)=0,"",IF($A203="","Add a payment ID",IF(COUNTIF($A$5:$A$404,$A203)&gt;1,"Duplicate payment ID",IF(AND($F203&lt;&gt;"Reported",$F203&lt;&gt;"Confirmed",$F203&lt;&gt;"Voided"),"Choose a confirmation state",IF($B203="","Add the charge ID this payment applies to",IF($M203="no","Charge ID not found on the Charges sheet",IF(NOT(ISNUMBER($D203)),"Enter the amount",IF(NOT(ISNUMBER($C203)),"Enter the date as YYYY-MM-DD",IF(AND($E203&lt;&gt;"",$E203&lt;&gt;Summary!$B$6),"Currency differs from the ledger: not counted",IF(AND($F203="Voided",$J203=""),"Add the reason for voiding in Note",IF(AND($F203&lt;&gt;"Voided",$G203&lt;&gt;"",COUNTIFS($B$5:$B$404,$B203,$G$5:$G$404,$G203,$D$5:$D$404,$D203,$F$5:$F$404,"&lt;&gt;Voided")&gt;1),"Possible duplicate: same charge, reference and amount","")))))))))))</f>
        <v/>
      </c>
    </row>
    <row r="204">
      <c r="A204" s="20" t="n"/>
      <c r="B204" s="20" t="n"/>
      <c r="C204" s="21" t="n"/>
      <c r="D204" s="22" t="n"/>
      <c r="E204" s="20" t="n"/>
      <c r="F204" s="20" t="n"/>
      <c r="G204" s="20" t="n"/>
      <c r="H204" s="20" t="n"/>
      <c r="I204" s="20" t="n"/>
      <c r="J204" s="20" t="n"/>
      <c r="K204" s="23" t="str">
        <f>IF(COUNTA($A204:$D204)=0,"",IF(AND($F204="Confirmed",OR($E204="",$E204=Summary!$B$6),ISNUMBER($D204)),$D204,0))</f>
        <v/>
      </c>
      <c r="L204" s="23" t="str">
        <f>IF(COUNTA($A204:$D204)=0,"",IF(AND($F204="Reported",OR($E204="",$E204=Summary!$B$6),ISNUMBER($D204)),$D204,0))</f>
        <v/>
      </c>
      <c r="M204" s="24" t="str">
        <f>IF(COUNTA($A204:$D204)=0,"",IF($B204="","no",IF(COUNTIF(Charges!$A$5:$A$124,$B204)&gt;0,"yes","no")))</f>
        <v/>
      </c>
      <c r="N204" s="25" t="str">
        <f>IF(AND($F204="Confirmed",$M204="yes",ISNUMBER($C204)),IFERROR(IF(ISNUMBER(INDEX(Charges!$E$5:$E$124,MATCH($B204,Charges!$A$5:$A$124,0))),$C204-INDEX(Charges!$E$5:$E$124,MATCH($B204,Charges!$A$5:$A$124,0)),""),""),"")</f>
        <v/>
      </c>
      <c r="O204" s="24" t="str">
        <f>IF(COUNTA($A204:$D204)=0,"",IF($A204="","Add a payment ID",IF(COUNTIF($A$5:$A$404,$A204)&gt;1,"Duplicate payment ID",IF(AND($F204&lt;&gt;"Reported",$F204&lt;&gt;"Confirmed",$F204&lt;&gt;"Voided"),"Choose a confirmation state",IF($B204="","Add the charge ID this payment applies to",IF($M204="no","Charge ID not found on the Charges sheet",IF(NOT(ISNUMBER($D204)),"Enter the amount",IF(NOT(ISNUMBER($C204)),"Enter the date as YYYY-MM-DD",IF(AND($E204&lt;&gt;"",$E204&lt;&gt;Summary!$B$6),"Currency differs from the ledger: not counted",IF(AND($F204="Voided",$J204=""),"Add the reason for voiding in Note",IF(AND($F204&lt;&gt;"Voided",$G204&lt;&gt;"",COUNTIFS($B$5:$B$404,$B204,$G$5:$G$404,$G204,$D$5:$D$404,$D204,$F$5:$F$404,"&lt;&gt;Voided")&gt;1),"Possible duplicate: same charge, reference and amount","")))))))))))</f>
        <v/>
      </c>
    </row>
    <row r="205">
      <c r="A205" s="20" t="n"/>
      <c r="B205" s="20" t="n"/>
      <c r="C205" s="21" t="n"/>
      <c r="D205" s="22" t="n"/>
      <c r="E205" s="20" t="n"/>
      <c r="F205" s="20" t="n"/>
      <c r="G205" s="20" t="n"/>
      <c r="H205" s="20" t="n"/>
      <c r="I205" s="20" t="n"/>
      <c r="J205" s="20" t="n"/>
      <c r="K205" s="23" t="str">
        <f>IF(COUNTA($A205:$D205)=0,"",IF(AND($F205="Confirmed",OR($E205="",$E205=Summary!$B$6),ISNUMBER($D205)),$D205,0))</f>
        <v/>
      </c>
      <c r="L205" s="23" t="str">
        <f>IF(COUNTA($A205:$D205)=0,"",IF(AND($F205="Reported",OR($E205="",$E205=Summary!$B$6),ISNUMBER($D205)),$D205,0))</f>
        <v/>
      </c>
      <c r="M205" s="24" t="str">
        <f>IF(COUNTA($A205:$D205)=0,"",IF($B205="","no",IF(COUNTIF(Charges!$A$5:$A$124,$B205)&gt;0,"yes","no")))</f>
        <v/>
      </c>
      <c r="N205" s="25" t="str">
        <f>IF(AND($F205="Confirmed",$M205="yes",ISNUMBER($C205)),IFERROR(IF(ISNUMBER(INDEX(Charges!$E$5:$E$124,MATCH($B205,Charges!$A$5:$A$124,0))),$C205-INDEX(Charges!$E$5:$E$124,MATCH($B205,Charges!$A$5:$A$124,0)),""),""),"")</f>
        <v/>
      </c>
      <c r="O205" s="24" t="str">
        <f>IF(COUNTA($A205:$D205)=0,"",IF($A205="","Add a payment ID",IF(COUNTIF($A$5:$A$404,$A205)&gt;1,"Duplicate payment ID",IF(AND($F205&lt;&gt;"Reported",$F205&lt;&gt;"Confirmed",$F205&lt;&gt;"Voided"),"Choose a confirmation state",IF($B205="","Add the charge ID this payment applies to",IF($M205="no","Charge ID not found on the Charges sheet",IF(NOT(ISNUMBER($D205)),"Enter the amount",IF(NOT(ISNUMBER($C205)),"Enter the date as YYYY-MM-DD",IF(AND($E205&lt;&gt;"",$E205&lt;&gt;Summary!$B$6),"Currency differs from the ledger: not counted",IF(AND($F205="Voided",$J205=""),"Add the reason for voiding in Note",IF(AND($F205&lt;&gt;"Voided",$G205&lt;&gt;"",COUNTIFS($B$5:$B$404,$B205,$G$5:$G$404,$G205,$D$5:$D$404,$D205,$F$5:$F$404,"&lt;&gt;Voided")&gt;1),"Possible duplicate: same charge, reference and amount","")))))))))))</f>
        <v/>
      </c>
    </row>
    <row r="206">
      <c r="A206" s="20" t="n"/>
      <c r="B206" s="20" t="n"/>
      <c r="C206" s="21" t="n"/>
      <c r="D206" s="22" t="n"/>
      <c r="E206" s="20" t="n"/>
      <c r="F206" s="20" t="n"/>
      <c r="G206" s="20" t="n"/>
      <c r="H206" s="20" t="n"/>
      <c r="I206" s="20" t="n"/>
      <c r="J206" s="20" t="n"/>
      <c r="K206" s="23" t="str">
        <f>IF(COUNTA($A206:$D206)=0,"",IF(AND($F206="Confirmed",OR($E206="",$E206=Summary!$B$6),ISNUMBER($D206)),$D206,0))</f>
        <v/>
      </c>
      <c r="L206" s="23" t="str">
        <f>IF(COUNTA($A206:$D206)=0,"",IF(AND($F206="Reported",OR($E206="",$E206=Summary!$B$6),ISNUMBER($D206)),$D206,0))</f>
        <v/>
      </c>
      <c r="M206" s="24" t="str">
        <f>IF(COUNTA($A206:$D206)=0,"",IF($B206="","no",IF(COUNTIF(Charges!$A$5:$A$124,$B206)&gt;0,"yes","no")))</f>
        <v/>
      </c>
      <c r="N206" s="25" t="str">
        <f>IF(AND($F206="Confirmed",$M206="yes",ISNUMBER($C206)),IFERROR(IF(ISNUMBER(INDEX(Charges!$E$5:$E$124,MATCH($B206,Charges!$A$5:$A$124,0))),$C206-INDEX(Charges!$E$5:$E$124,MATCH($B206,Charges!$A$5:$A$124,0)),""),""),"")</f>
        <v/>
      </c>
      <c r="O206" s="24" t="str">
        <f>IF(COUNTA($A206:$D206)=0,"",IF($A206="","Add a payment ID",IF(COUNTIF($A$5:$A$404,$A206)&gt;1,"Duplicate payment ID",IF(AND($F206&lt;&gt;"Reported",$F206&lt;&gt;"Confirmed",$F206&lt;&gt;"Voided"),"Choose a confirmation state",IF($B206="","Add the charge ID this payment applies to",IF($M206="no","Charge ID not found on the Charges sheet",IF(NOT(ISNUMBER($D206)),"Enter the amount",IF(NOT(ISNUMBER($C206)),"Enter the date as YYYY-MM-DD",IF(AND($E206&lt;&gt;"",$E206&lt;&gt;Summary!$B$6),"Currency differs from the ledger: not counted",IF(AND($F206="Voided",$J206=""),"Add the reason for voiding in Note",IF(AND($F206&lt;&gt;"Voided",$G206&lt;&gt;"",COUNTIFS($B$5:$B$404,$B206,$G$5:$G$404,$G206,$D$5:$D$404,$D206,$F$5:$F$404,"&lt;&gt;Voided")&gt;1),"Possible duplicate: same charge, reference and amount","")))))))))))</f>
        <v/>
      </c>
    </row>
    <row r="207">
      <c r="A207" s="20" t="n"/>
      <c r="B207" s="20" t="n"/>
      <c r="C207" s="21" t="n"/>
      <c r="D207" s="22" t="n"/>
      <c r="E207" s="20" t="n"/>
      <c r="F207" s="20" t="n"/>
      <c r="G207" s="20" t="n"/>
      <c r="H207" s="20" t="n"/>
      <c r="I207" s="20" t="n"/>
      <c r="J207" s="20" t="n"/>
      <c r="K207" s="23" t="str">
        <f>IF(COUNTA($A207:$D207)=0,"",IF(AND($F207="Confirmed",OR($E207="",$E207=Summary!$B$6),ISNUMBER($D207)),$D207,0))</f>
        <v/>
      </c>
      <c r="L207" s="23" t="str">
        <f>IF(COUNTA($A207:$D207)=0,"",IF(AND($F207="Reported",OR($E207="",$E207=Summary!$B$6),ISNUMBER($D207)),$D207,0))</f>
        <v/>
      </c>
      <c r="M207" s="24" t="str">
        <f>IF(COUNTA($A207:$D207)=0,"",IF($B207="","no",IF(COUNTIF(Charges!$A$5:$A$124,$B207)&gt;0,"yes","no")))</f>
        <v/>
      </c>
      <c r="N207" s="25" t="str">
        <f>IF(AND($F207="Confirmed",$M207="yes",ISNUMBER($C207)),IFERROR(IF(ISNUMBER(INDEX(Charges!$E$5:$E$124,MATCH($B207,Charges!$A$5:$A$124,0))),$C207-INDEX(Charges!$E$5:$E$124,MATCH($B207,Charges!$A$5:$A$124,0)),""),""),"")</f>
        <v/>
      </c>
      <c r="O207" s="24" t="str">
        <f>IF(COUNTA($A207:$D207)=0,"",IF($A207="","Add a payment ID",IF(COUNTIF($A$5:$A$404,$A207)&gt;1,"Duplicate payment ID",IF(AND($F207&lt;&gt;"Reported",$F207&lt;&gt;"Confirmed",$F207&lt;&gt;"Voided"),"Choose a confirmation state",IF($B207="","Add the charge ID this payment applies to",IF($M207="no","Charge ID not found on the Charges sheet",IF(NOT(ISNUMBER($D207)),"Enter the amount",IF(NOT(ISNUMBER($C207)),"Enter the date as YYYY-MM-DD",IF(AND($E207&lt;&gt;"",$E207&lt;&gt;Summary!$B$6),"Currency differs from the ledger: not counted",IF(AND($F207="Voided",$J207=""),"Add the reason for voiding in Note",IF(AND($F207&lt;&gt;"Voided",$G207&lt;&gt;"",COUNTIFS($B$5:$B$404,$B207,$G$5:$G$404,$G207,$D$5:$D$404,$D207,$F$5:$F$404,"&lt;&gt;Voided")&gt;1),"Possible duplicate: same charge, reference and amount","")))))))))))</f>
        <v/>
      </c>
    </row>
    <row r="208">
      <c r="A208" s="20" t="n"/>
      <c r="B208" s="20" t="n"/>
      <c r="C208" s="21" t="n"/>
      <c r="D208" s="22" t="n"/>
      <c r="E208" s="20" t="n"/>
      <c r="F208" s="20" t="n"/>
      <c r="G208" s="20" t="n"/>
      <c r="H208" s="20" t="n"/>
      <c r="I208" s="20" t="n"/>
      <c r="J208" s="20" t="n"/>
      <c r="K208" s="23" t="str">
        <f>IF(COUNTA($A208:$D208)=0,"",IF(AND($F208="Confirmed",OR($E208="",$E208=Summary!$B$6),ISNUMBER($D208)),$D208,0))</f>
        <v/>
      </c>
      <c r="L208" s="23" t="str">
        <f>IF(COUNTA($A208:$D208)=0,"",IF(AND($F208="Reported",OR($E208="",$E208=Summary!$B$6),ISNUMBER($D208)),$D208,0))</f>
        <v/>
      </c>
      <c r="M208" s="24" t="str">
        <f>IF(COUNTA($A208:$D208)=0,"",IF($B208="","no",IF(COUNTIF(Charges!$A$5:$A$124,$B208)&gt;0,"yes","no")))</f>
        <v/>
      </c>
      <c r="N208" s="25" t="str">
        <f>IF(AND($F208="Confirmed",$M208="yes",ISNUMBER($C208)),IFERROR(IF(ISNUMBER(INDEX(Charges!$E$5:$E$124,MATCH($B208,Charges!$A$5:$A$124,0))),$C208-INDEX(Charges!$E$5:$E$124,MATCH($B208,Charges!$A$5:$A$124,0)),""),""),"")</f>
        <v/>
      </c>
      <c r="O208" s="24" t="str">
        <f>IF(COUNTA($A208:$D208)=0,"",IF($A208="","Add a payment ID",IF(COUNTIF($A$5:$A$404,$A208)&gt;1,"Duplicate payment ID",IF(AND($F208&lt;&gt;"Reported",$F208&lt;&gt;"Confirmed",$F208&lt;&gt;"Voided"),"Choose a confirmation state",IF($B208="","Add the charge ID this payment applies to",IF($M208="no","Charge ID not found on the Charges sheet",IF(NOT(ISNUMBER($D208)),"Enter the amount",IF(NOT(ISNUMBER($C208)),"Enter the date as YYYY-MM-DD",IF(AND($E208&lt;&gt;"",$E208&lt;&gt;Summary!$B$6),"Currency differs from the ledger: not counted",IF(AND($F208="Voided",$J208=""),"Add the reason for voiding in Note",IF(AND($F208&lt;&gt;"Voided",$G208&lt;&gt;"",COUNTIFS($B$5:$B$404,$B208,$G$5:$G$404,$G208,$D$5:$D$404,$D208,$F$5:$F$404,"&lt;&gt;Voided")&gt;1),"Possible duplicate: same charge, reference and amount","")))))))))))</f>
        <v/>
      </c>
    </row>
    <row r="209">
      <c r="A209" s="20" t="n"/>
      <c r="B209" s="20" t="n"/>
      <c r="C209" s="21" t="n"/>
      <c r="D209" s="22" t="n"/>
      <c r="E209" s="20" t="n"/>
      <c r="F209" s="20" t="n"/>
      <c r="G209" s="20" t="n"/>
      <c r="H209" s="20" t="n"/>
      <c r="I209" s="20" t="n"/>
      <c r="J209" s="20" t="n"/>
      <c r="K209" s="23" t="str">
        <f>IF(COUNTA($A209:$D209)=0,"",IF(AND($F209="Confirmed",OR($E209="",$E209=Summary!$B$6),ISNUMBER($D209)),$D209,0))</f>
        <v/>
      </c>
      <c r="L209" s="23" t="str">
        <f>IF(COUNTA($A209:$D209)=0,"",IF(AND($F209="Reported",OR($E209="",$E209=Summary!$B$6),ISNUMBER($D209)),$D209,0))</f>
        <v/>
      </c>
      <c r="M209" s="24" t="str">
        <f>IF(COUNTA($A209:$D209)=0,"",IF($B209="","no",IF(COUNTIF(Charges!$A$5:$A$124,$B209)&gt;0,"yes","no")))</f>
        <v/>
      </c>
      <c r="N209" s="25" t="str">
        <f>IF(AND($F209="Confirmed",$M209="yes",ISNUMBER($C209)),IFERROR(IF(ISNUMBER(INDEX(Charges!$E$5:$E$124,MATCH($B209,Charges!$A$5:$A$124,0))),$C209-INDEX(Charges!$E$5:$E$124,MATCH($B209,Charges!$A$5:$A$124,0)),""),""),"")</f>
        <v/>
      </c>
      <c r="O209" s="24" t="str">
        <f>IF(COUNTA($A209:$D209)=0,"",IF($A209="","Add a payment ID",IF(COUNTIF($A$5:$A$404,$A209)&gt;1,"Duplicate payment ID",IF(AND($F209&lt;&gt;"Reported",$F209&lt;&gt;"Confirmed",$F209&lt;&gt;"Voided"),"Choose a confirmation state",IF($B209="","Add the charge ID this payment applies to",IF($M209="no","Charge ID not found on the Charges sheet",IF(NOT(ISNUMBER($D209)),"Enter the amount",IF(NOT(ISNUMBER($C209)),"Enter the date as YYYY-MM-DD",IF(AND($E209&lt;&gt;"",$E209&lt;&gt;Summary!$B$6),"Currency differs from the ledger: not counted",IF(AND($F209="Voided",$J209=""),"Add the reason for voiding in Note",IF(AND($F209&lt;&gt;"Voided",$G209&lt;&gt;"",COUNTIFS($B$5:$B$404,$B209,$G$5:$G$404,$G209,$D$5:$D$404,$D209,$F$5:$F$404,"&lt;&gt;Voided")&gt;1),"Possible duplicate: same charge, reference and amount","")))))))))))</f>
        <v/>
      </c>
    </row>
    <row r="210">
      <c r="A210" s="20" t="n"/>
      <c r="B210" s="20" t="n"/>
      <c r="C210" s="21" t="n"/>
      <c r="D210" s="22" t="n"/>
      <c r="E210" s="20" t="n"/>
      <c r="F210" s="20" t="n"/>
      <c r="G210" s="20" t="n"/>
      <c r="H210" s="20" t="n"/>
      <c r="I210" s="20" t="n"/>
      <c r="J210" s="20" t="n"/>
      <c r="K210" s="23" t="str">
        <f>IF(COUNTA($A210:$D210)=0,"",IF(AND($F210="Confirmed",OR($E210="",$E210=Summary!$B$6),ISNUMBER($D210)),$D210,0))</f>
        <v/>
      </c>
      <c r="L210" s="23" t="str">
        <f>IF(COUNTA($A210:$D210)=0,"",IF(AND($F210="Reported",OR($E210="",$E210=Summary!$B$6),ISNUMBER($D210)),$D210,0))</f>
        <v/>
      </c>
      <c r="M210" s="24" t="str">
        <f>IF(COUNTA($A210:$D210)=0,"",IF($B210="","no",IF(COUNTIF(Charges!$A$5:$A$124,$B210)&gt;0,"yes","no")))</f>
        <v/>
      </c>
      <c r="N210" s="25" t="str">
        <f>IF(AND($F210="Confirmed",$M210="yes",ISNUMBER($C210)),IFERROR(IF(ISNUMBER(INDEX(Charges!$E$5:$E$124,MATCH($B210,Charges!$A$5:$A$124,0))),$C210-INDEX(Charges!$E$5:$E$124,MATCH($B210,Charges!$A$5:$A$124,0)),""),""),"")</f>
        <v/>
      </c>
      <c r="O210" s="24" t="str">
        <f>IF(COUNTA($A210:$D210)=0,"",IF($A210="","Add a payment ID",IF(COUNTIF($A$5:$A$404,$A210)&gt;1,"Duplicate payment ID",IF(AND($F210&lt;&gt;"Reported",$F210&lt;&gt;"Confirmed",$F210&lt;&gt;"Voided"),"Choose a confirmation state",IF($B210="","Add the charge ID this payment applies to",IF($M210="no","Charge ID not found on the Charges sheet",IF(NOT(ISNUMBER($D210)),"Enter the amount",IF(NOT(ISNUMBER($C210)),"Enter the date as YYYY-MM-DD",IF(AND($E210&lt;&gt;"",$E210&lt;&gt;Summary!$B$6),"Currency differs from the ledger: not counted",IF(AND($F210="Voided",$J210=""),"Add the reason for voiding in Note",IF(AND($F210&lt;&gt;"Voided",$G210&lt;&gt;"",COUNTIFS($B$5:$B$404,$B210,$G$5:$G$404,$G210,$D$5:$D$404,$D210,$F$5:$F$404,"&lt;&gt;Voided")&gt;1),"Possible duplicate: same charge, reference and amount","")))))))))))</f>
        <v/>
      </c>
    </row>
    <row r="211">
      <c r="A211" s="20" t="n"/>
      <c r="B211" s="20" t="n"/>
      <c r="C211" s="21" t="n"/>
      <c r="D211" s="22" t="n"/>
      <c r="E211" s="20" t="n"/>
      <c r="F211" s="20" t="n"/>
      <c r="G211" s="20" t="n"/>
      <c r="H211" s="20" t="n"/>
      <c r="I211" s="20" t="n"/>
      <c r="J211" s="20" t="n"/>
      <c r="K211" s="23" t="str">
        <f>IF(COUNTA($A211:$D211)=0,"",IF(AND($F211="Confirmed",OR($E211="",$E211=Summary!$B$6),ISNUMBER($D211)),$D211,0))</f>
        <v/>
      </c>
      <c r="L211" s="23" t="str">
        <f>IF(COUNTA($A211:$D211)=0,"",IF(AND($F211="Reported",OR($E211="",$E211=Summary!$B$6),ISNUMBER($D211)),$D211,0))</f>
        <v/>
      </c>
      <c r="M211" s="24" t="str">
        <f>IF(COUNTA($A211:$D211)=0,"",IF($B211="","no",IF(COUNTIF(Charges!$A$5:$A$124,$B211)&gt;0,"yes","no")))</f>
        <v/>
      </c>
      <c r="N211" s="25" t="str">
        <f>IF(AND($F211="Confirmed",$M211="yes",ISNUMBER($C211)),IFERROR(IF(ISNUMBER(INDEX(Charges!$E$5:$E$124,MATCH($B211,Charges!$A$5:$A$124,0))),$C211-INDEX(Charges!$E$5:$E$124,MATCH($B211,Charges!$A$5:$A$124,0)),""),""),"")</f>
        <v/>
      </c>
      <c r="O211" s="24" t="str">
        <f>IF(COUNTA($A211:$D211)=0,"",IF($A211="","Add a payment ID",IF(COUNTIF($A$5:$A$404,$A211)&gt;1,"Duplicate payment ID",IF(AND($F211&lt;&gt;"Reported",$F211&lt;&gt;"Confirmed",$F211&lt;&gt;"Voided"),"Choose a confirmation state",IF($B211="","Add the charge ID this payment applies to",IF($M211="no","Charge ID not found on the Charges sheet",IF(NOT(ISNUMBER($D211)),"Enter the amount",IF(NOT(ISNUMBER($C211)),"Enter the date as YYYY-MM-DD",IF(AND($E211&lt;&gt;"",$E211&lt;&gt;Summary!$B$6),"Currency differs from the ledger: not counted",IF(AND($F211="Voided",$J211=""),"Add the reason for voiding in Note",IF(AND($F211&lt;&gt;"Voided",$G211&lt;&gt;"",COUNTIFS($B$5:$B$404,$B211,$G$5:$G$404,$G211,$D$5:$D$404,$D211,$F$5:$F$404,"&lt;&gt;Voided")&gt;1),"Possible duplicate: same charge, reference and amount","")))))))))))</f>
        <v/>
      </c>
    </row>
    <row r="212">
      <c r="A212" s="20" t="n"/>
      <c r="B212" s="20" t="n"/>
      <c r="C212" s="21" t="n"/>
      <c r="D212" s="22" t="n"/>
      <c r="E212" s="20" t="n"/>
      <c r="F212" s="20" t="n"/>
      <c r="G212" s="20" t="n"/>
      <c r="H212" s="20" t="n"/>
      <c r="I212" s="20" t="n"/>
      <c r="J212" s="20" t="n"/>
      <c r="K212" s="23" t="str">
        <f>IF(COUNTA($A212:$D212)=0,"",IF(AND($F212="Confirmed",OR($E212="",$E212=Summary!$B$6),ISNUMBER($D212)),$D212,0))</f>
        <v/>
      </c>
      <c r="L212" s="23" t="str">
        <f>IF(COUNTA($A212:$D212)=0,"",IF(AND($F212="Reported",OR($E212="",$E212=Summary!$B$6),ISNUMBER($D212)),$D212,0))</f>
        <v/>
      </c>
      <c r="M212" s="24" t="str">
        <f>IF(COUNTA($A212:$D212)=0,"",IF($B212="","no",IF(COUNTIF(Charges!$A$5:$A$124,$B212)&gt;0,"yes","no")))</f>
        <v/>
      </c>
      <c r="N212" s="25" t="str">
        <f>IF(AND($F212="Confirmed",$M212="yes",ISNUMBER($C212)),IFERROR(IF(ISNUMBER(INDEX(Charges!$E$5:$E$124,MATCH($B212,Charges!$A$5:$A$124,0))),$C212-INDEX(Charges!$E$5:$E$124,MATCH($B212,Charges!$A$5:$A$124,0)),""),""),"")</f>
        <v/>
      </c>
      <c r="O212" s="24" t="str">
        <f>IF(COUNTA($A212:$D212)=0,"",IF($A212="","Add a payment ID",IF(COUNTIF($A$5:$A$404,$A212)&gt;1,"Duplicate payment ID",IF(AND($F212&lt;&gt;"Reported",$F212&lt;&gt;"Confirmed",$F212&lt;&gt;"Voided"),"Choose a confirmation state",IF($B212="","Add the charge ID this payment applies to",IF($M212="no","Charge ID not found on the Charges sheet",IF(NOT(ISNUMBER($D212)),"Enter the amount",IF(NOT(ISNUMBER($C212)),"Enter the date as YYYY-MM-DD",IF(AND($E212&lt;&gt;"",$E212&lt;&gt;Summary!$B$6),"Currency differs from the ledger: not counted",IF(AND($F212="Voided",$J212=""),"Add the reason for voiding in Note",IF(AND($F212&lt;&gt;"Voided",$G212&lt;&gt;"",COUNTIFS($B$5:$B$404,$B212,$G$5:$G$404,$G212,$D$5:$D$404,$D212,$F$5:$F$404,"&lt;&gt;Voided")&gt;1),"Possible duplicate: same charge, reference and amount","")))))))))))</f>
        <v/>
      </c>
    </row>
    <row r="213">
      <c r="A213" s="20" t="n"/>
      <c r="B213" s="20" t="n"/>
      <c r="C213" s="21" t="n"/>
      <c r="D213" s="22" t="n"/>
      <c r="E213" s="20" t="n"/>
      <c r="F213" s="20" t="n"/>
      <c r="G213" s="20" t="n"/>
      <c r="H213" s="20" t="n"/>
      <c r="I213" s="20" t="n"/>
      <c r="J213" s="20" t="n"/>
      <c r="K213" s="23" t="str">
        <f>IF(COUNTA($A213:$D213)=0,"",IF(AND($F213="Confirmed",OR($E213="",$E213=Summary!$B$6),ISNUMBER($D213)),$D213,0))</f>
        <v/>
      </c>
      <c r="L213" s="23" t="str">
        <f>IF(COUNTA($A213:$D213)=0,"",IF(AND($F213="Reported",OR($E213="",$E213=Summary!$B$6),ISNUMBER($D213)),$D213,0))</f>
        <v/>
      </c>
      <c r="M213" s="24" t="str">
        <f>IF(COUNTA($A213:$D213)=0,"",IF($B213="","no",IF(COUNTIF(Charges!$A$5:$A$124,$B213)&gt;0,"yes","no")))</f>
        <v/>
      </c>
      <c r="N213" s="25" t="str">
        <f>IF(AND($F213="Confirmed",$M213="yes",ISNUMBER($C213)),IFERROR(IF(ISNUMBER(INDEX(Charges!$E$5:$E$124,MATCH($B213,Charges!$A$5:$A$124,0))),$C213-INDEX(Charges!$E$5:$E$124,MATCH($B213,Charges!$A$5:$A$124,0)),""),""),"")</f>
        <v/>
      </c>
      <c r="O213" s="24" t="str">
        <f>IF(COUNTA($A213:$D213)=0,"",IF($A213="","Add a payment ID",IF(COUNTIF($A$5:$A$404,$A213)&gt;1,"Duplicate payment ID",IF(AND($F213&lt;&gt;"Reported",$F213&lt;&gt;"Confirmed",$F213&lt;&gt;"Voided"),"Choose a confirmation state",IF($B213="","Add the charge ID this payment applies to",IF($M213="no","Charge ID not found on the Charges sheet",IF(NOT(ISNUMBER($D213)),"Enter the amount",IF(NOT(ISNUMBER($C213)),"Enter the date as YYYY-MM-DD",IF(AND($E213&lt;&gt;"",$E213&lt;&gt;Summary!$B$6),"Currency differs from the ledger: not counted",IF(AND($F213="Voided",$J213=""),"Add the reason for voiding in Note",IF(AND($F213&lt;&gt;"Voided",$G213&lt;&gt;"",COUNTIFS($B$5:$B$404,$B213,$G$5:$G$404,$G213,$D$5:$D$404,$D213,$F$5:$F$404,"&lt;&gt;Voided")&gt;1),"Possible duplicate: same charge, reference and amount","")))))))))))</f>
        <v/>
      </c>
    </row>
    <row r="214">
      <c r="A214" s="20" t="n"/>
      <c r="B214" s="20" t="n"/>
      <c r="C214" s="21" t="n"/>
      <c r="D214" s="22" t="n"/>
      <c r="E214" s="20" t="n"/>
      <c r="F214" s="20" t="n"/>
      <c r="G214" s="20" t="n"/>
      <c r="H214" s="20" t="n"/>
      <c r="I214" s="20" t="n"/>
      <c r="J214" s="20" t="n"/>
      <c r="K214" s="23" t="str">
        <f>IF(COUNTA($A214:$D214)=0,"",IF(AND($F214="Confirmed",OR($E214="",$E214=Summary!$B$6),ISNUMBER($D214)),$D214,0))</f>
        <v/>
      </c>
      <c r="L214" s="23" t="str">
        <f>IF(COUNTA($A214:$D214)=0,"",IF(AND($F214="Reported",OR($E214="",$E214=Summary!$B$6),ISNUMBER($D214)),$D214,0))</f>
        <v/>
      </c>
      <c r="M214" s="24" t="str">
        <f>IF(COUNTA($A214:$D214)=0,"",IF($B214="","no",IF(COUNTIF(Charges!$A$5:$A$124,$B214)&gt;0,"yes","no")))</f>
        <v/>
      </c>
      <c r="N214" s="25" t="str">
        <f>IF(AND($F214="Confirmed",$M214="yes",ISNUMBER($C214)),IFERROR(IF(ISNUMBER(INDEX(Charges!$E$5:$E$124,MATCH($B214,Charges!$A$5:$A$124,0))),$C214-INDEX(Charges!$E$5:$E$124,MATCH($B214,Charges!$A$5:$A$124,0)),""),""),"")</f>
        <v/>
      </c>
      <c r="O214" s="24" t="str">
        <f>IF(COUNTA($A214:$D214)=0,"",IF($A214="","Add a payment ID",IF(COUNTIF($A$5:$A$404,$A214)&gt;1,"Duplicate payment ID",IF(AND($F214&lt;&gt;"Reported",$F214&lt;&gt;"Confirmed",$F214&lt;&gt;"Voided"),"Choose a confirmation state",IF($B214="","Add the charge ID this payment applies to",IF($M214="no","Charge ID not found on the Charges sheet",IF(NOT(ISNUMBER($D214)),"Enter the amount",IF(NOT(ISNUMBER($C214)),"Enter the date as YYYY-MM-DD",IF(AND($E214&lt;&gt;"",$E214&lt;&gt;Summary!$B$6),"Currency differs from the ledger: not counted",IF(AND($F214="Voided",$J214=""),"Add the reason for voiding in Note",IF(AND($F214&lt;&gt;"Voided",$G214&lt;&gt;"",COUNTIFS($B$5:$B$404,$B214,$G$5:$G$404,$G214,$D$5:$D$404,$D214,$F$5:$F$404,"&lt;&gt;Voided")&gt;1),"Possible duplicate: same charge, reference and amount","")))))))))))</f>
        <v/>
      </c>
    </row>
    <row r="215">
      <c r="A215" s="20" t="n"/>
      <c r="B215" s="20" t="n"/>
      <c r="C215" s="21" t="n"/>
      <c r="D215" s="22" t="n"/>
      <c r="E215" s="20" t="n"/>
      <c r="F215" s="20" t="n"/>
      <c r="G215" s="20" t="n"/>
      <c r="H215" s="20" t="n"/>
      <c r="I215" s="20" t="n"/>
      <c r="J215" s="20" t="n"/>
      <c r="K215" s="23" t="str">
        <f>IF(COUNTA($A215:$D215)=0,"",IF(AND($F215="Confirmed",OR($E215="",$E215=Summary!$B$6),ISNUMBER($D215)),$D215,0))</f>
        <v/>
      </c>
      <c r="L215" s="23" t="str">
        <f>IF(COUNTA($A215:$D215)=0,"",IF(AND($F215="Reported",OR($E215="",$E215=Summary!$B$6),ISNUMBER($D215)),$D215,0))</f>
        <v/>
      </c>
      <c r="M215" s="24" t="str">
        <f>IF(COUNTA($A215:$D215)=0,"",IF($B215="","no",IF(COUNTIF(Charges!$A$5:$A$124,$B215)&gt;0,"yes","no")))</f>
        <v/>
      </c>
      <c r="N215" s="25" t="str">
        <f>IF(AND($F215="Confirmed",$M215="yes",ISNUMBER($C215)),IFERROR(IF(ISNUMBER(INDEX(Charges!$E$5:$E$124,MATCH($B215,Charges!$A$5:$A$124,0))),$C215-INDEX(Charges!$E$5:$E$124,MATCH($B215,Charges!$A$5:$A$124,0)),""),""),"")</f>
        <v/>
      </c>
      <c r="O215" s="24" t="str">
        <f>IF(COUNTA($A215:$D215)=0,"",IF($A215="","Add a payment ID",IF(COUNTIF($A$5:$A$404,$A215)&gt;1,"Duplicate payment ID",IF(AND($F215&lt;&gt;"Reported",$F215&lt;&gt;"Confirmed",$F215&lt;&gt;"Voided"),"Choose a confirmation state",IF($B215="","Add the charge ID this payment applies to",IF($M215="no","Charge ID not found on the Charges sheet",IF(NOT(ISNUMBER($D215)),"Enter the amount",IF(NOT(ISNUMBER($C215)),"Enter the date as YYYY-MM-DD",IF(AND($E215&lt;&gt;"",$E215&lt;&gt;Summary!$B$6),"Currency differs from the ledger: not counted",IF(AND($F215="Voided",$J215=""),"Add the reason for voiding in Note",IF(AND($F215&lt;&gt;"Voided",$G215&lt;&gt;"",COUNTIFS($B$5:$B$404,$B215,$G$5:$G$404,$G215,$D$5:$D$404,$D215,$F$5:$F$404,"&lt;&gt;Voided")&gt;1),"Possible duplicate: same charge, reference and amount","")))))))))))</f>
        <v/>
      </c>
    </row>
    <row r="216">
      <c r="A216" s="20" t="n"/>
      <c r="B216" s="20" t="n"/>
      <c r="C216" s="21" t="n"/>
      <c r="D216" s="22" t="n"/>
      <c r="E216" s="20" t="n"/>
      <c r="F216" s="20" t="n"/>
      <c r="G216" s="20" t="n"/>
      <c r="H216" s="20" t="n"/>
      <c r="I216" s="20" t="n"/>
      <c r="J216" s="20" t="n"/>
      <c r="K216" s="23" t="str">
        <f>IF(COUNTA($A216:$D216)=0,"",IF(AND($F216="Confirmed",OR($E216="",$E216=Summary!$B$6),ISNUMBER($D216)),$D216,0))</f>
        <v/>
      </c>
      <c r="L216" s="23" t="str">
        <f>IF(COUNTA($A216:$D216)=0,"",IF(AND($F216="Reported",OR($E216="",$E216=Summary!$B$6),ISNUMBER($D216)),$D216,0))</f>
        <v/>
      </c>
      <c r="M216" s="24" t="str">
        <f>IF(COUNTA($A216:$D216)=0,"",IF($B216="","no",IF(COUNTIF(Charges!$A$5:$A$124,$B216)&gt;0,"yes","no")))</f>
        <v/>
      </c>
      <c r="N216" s="25" t="str">
        <f>IF(AND($F216="Confirmed",$M216="yes",ISNUMBER($C216)),IFERROR(IF(ISNUMBER(INDEX(Charges!$E$5:$E$124,MATCH($B216,Charges!$A$5:$A$124,0))),$C216-INDEX(Charges!$E$5:$E$124,MATCH($B216,Charges!$A$5:$A$124,0)),""),""),"")</f>
        <v/>
      </c>
      <c r="O216" s="24" t="str">
        <f>IF(COUNTA($A216:$D216)=0,"",IF($A216="","Add a payment ID",IF(COUNTIF($A$5:$A$404,$A216)&gt;1,"Duplicate payment ID",IF(AND($F216&lt;&gt;"Reported",$F216&lt;&gt;"Confirmed",$F216&lt;&gt;"Voided"),"Choose a confirmation state",IF($B216="","Add the charge ID this payment applies to",IF($M216="no","Charge ID not found on the Charges sheet",IF(NOT(ISNUMBER($D216)),"Enter the amount",IF(NOT(ISNUMBER($C216)),"Enter the date as YYYY-MM-DD",IF(AND($E216&lt;&gt;"",$E216&lt;&gt;Summary!$B$6),"Currency differs from the ledger: not counted",IF(AND($F216="Voided",$J216=""),"Add the reason for voiding in Note",IF(AND($F216&lt;&gt;"Voided",$G216&lt;&gt;"",COUNTIFS($B$5:$B$404,$B216,$G$5:$G$404,$G216,$D$5:$D$404,$D216,$F$5:$F$404,"&lt;&gt;Voided")&gt;1),"Possible duplicate: same charge, reference and amount","")))))))))))</f>
        <v/>
      </c>
    </row>
    <row r="217">
      <c r="A217" s="20" t="n"/>
      <c r="B217" s="20" t="n"/>
      <c r="C217" s="21" t="n"/>
      <c r="D217" s="22" t="n"/>
      <c r="E217" s="20" t="n"/>
      <c r="F217" s="20" t="n"/>
      <c r="G217" s="20" t="n"/>
      <c r="H217" s="20" t="n"/>
      <c r="I217" s="20" t="n"/>
      <c r="J217" s="20" t="n"/>
      <c r="K217" s="23" t="str">
        <f>IF(COUNTA($A217:$D217)=0,"",IF(AND($F217="Confirmed",OR($E217="",$E217=Summary!$B$6),ISNUMBER($D217)),$D217,0))</f>
        <v/>
      </c>
      <c r="L217" s="23" t="str">
        <f>IF(COUNTA($A217:$D217)=0,"",IF(AND($F217="Reported",OR($E217="",$E217=Summary!$B$6),ISNUMBER($D217)),$D217,0))</f>
        <v/>
      </c>
      <c r="M217" s="24" t="str">
        <f>IF(COUNTA($A217:$D217)=0,"",IF($B217="","no",IF(COUNTIF(Charges!$A$5:$A$124,$B217)&gt;0,"yes","no")))</f>
        <v/>
      </c>
      <c r="N217" s="25" t="str">
        <f>IF(AND($F217="Confirmed",$M217="yes",ISNUMBER($C217)),IFERROR(IF(ISNUMBER(INDEX(Charges!$E$5:$E$124,MATCH($B217,Charges!$A$5:$A$124,0))),$C217-INDEX(Charges!$E$5:$E$124,MATCH($B217,Charges!$A$5:$A$124,0)),""),""),"")</f>
        <v/>
      </c>
      <c r="O217" s="24" t="str">
        <f>IF(COUNTA($A217:$D217)=0,"",IF($A217="","Add a payment ID",IF(COUNTIF($A$5:$A$404,$A217)&gt;1,"Duplicate payment ID",IF(AND($F217&lt;&gt;"Reported",$F217&lt;&gt;"Confirmed",$F217&lt;&gt;"Voided"),"Choose a confirmation state",IF($B217="","Add the charge ID this payment applies to",IF($M217="no","Charge ID not found on the Charges sheet",IF(NOT(ISNUMBER($D217)),"Enter the amount",IF(NOT(ISNUMBER($C217)),"Enter the date as YYYY-MM-DD",IF(AND($E217&lt;&gt;"",$E217&lt;&gt;Summary!$B$6),"Currency differs from the ledger: not counted",IF(AND($F217="Voided",$J217=""),"Add the reason for voiding in Note",IF(AND($F217&lt;&gt;"Voided",$G217&lt;&gt;"",COUNTIFS($B$5:$B$404,$B217,$G$5:$G$404,$G217,$D$5:$D$404,$D217,$F$5:$F$404,"&lt;&gt;Voided")&gt;1),"Possible duplicate: same charge, reference and amount","")))))))))))</f>
        <v/>
      </c>
    </row>
    <row r="218">
      <c r="A218" s="20" t="n"/>
      <c r="B218" s="20" t="n"/>
      <c r="C218" s="21" t="n"/>
      <c r="D218" s="22" t="n"/>
      <c r="E218" s="20" t="n"/>
      <c r="F218" s="20" t="n"/>
      <c r="G218" s="20" t="n"/>
      <c r="H218" s="20" t="n"/>
      <c r="I218" s="20" t="n"/>
      <c r="J218" s="20" t="n"/>
      <c r="K218" s="23" t="str">
        <f>IF(COUNTA($A218:$D218)=0,"",IF(AND($F218="Confirmed",OR($E218="",$E218=Summary!$B$6),ISNUMBER($D218)),$D218,0))</f>
        <v/>
      </c>
      <c r="L218" s="23" t="str">
        <f>IF(COUNTA($A218:$D218)=0,"",IF(AND($F218="Reported",OR($E218="",$E218=Summary!$B$6),ISNUMBER($D218)),$D218,0))</f>
        <v/>
      </c>
      <c r="M218" s="24" t="str">
        <f>IF(COUNTA($A218:$D218)=0,"",IF($B218="","no",IF(COUNTIF(Charges!$A$5:$A$124,$B218)&gt;0,"yes","no")))</f>
        <v/>
      </c>
      <c r="N218" s="25" t="str">
        <f>IF(AND($F218="Confirmed",$M218="yes",ISNUMBER($C218)),IFERROR(IF(ISNUMBER(INDEX(Charges!$E$5:$E$124,MATCH($B218,Charges!$A$5:$A$124,0))),$C218-INDEX(Charges!$E$5:$E$124,MATCH($B218,Charges!$A$5:$A$124,0)),""),""),"")</f>
        <v/>
      </c>
      <c r="O218" s="24" t="str">
        <f>IF(COUNTA($A218:$D218)=0,"",IF($A218="","Add a payment ID",IF(COUNTIF($A$5:$A$404,$A218)&gt;1,"Duplicate payment ID",IF(AND($F218&lt;&gt;"Reported",$F218&lt;&gt;"Confirmed",$F218&lt;&gt;"Voided"),"Choose a confirmation state",IF($B218="","Add the charge ID this payment applies to",IF($M218="no","Charge ID not found on the Charges sheet",IF(NOT(ISNUMBER($D218)),"Enter the amount",IF(NOT(ISNUMBER($C218)),"Enter the date as YYYY-MM-DD",IF(AND($E218&lt;&gt;"",$E218&lt;&gt;Summary!$B$6),"Currency differs from the ledger: not counted",IF(AND($F218="Voided",$J218=""),"Add the reason for voiding in Note",IF(AND($F218&lt;&gt;"Voided",$G218&lt;&gt;"",COUNTIFS($B$5:$B$404,$B218,$G$5:$G$404,$G218,$D$5:$D$404,$D218,$F$5:$F$404,"&lt;&gt;Voided")&gt;1),"Possible duplicate: same charge, reference and amount","")))))))))))</f>
        <v/>
      </c>
    </row>
    <row r="219">
      <c r="A219" s="20" t="n"/>
      <c r="B219" s="20" t="n"/>
      <c r="C219" s="21" t="n"/>
      <c r="D219" s="22" t="n"/>
      <c r="E219" s="20" t="n"/>
      <c r="F219" s="20" t="n"/>
      <c r="G219" s="20" t="n"/>
      <c r="H219" s="20" t="n"/>
      <c r="I219" s="20" t="n"/>
      <c r="J219" s="20" t="n"/>
      <c r="K219" s="23" t="str">
        <f>IF(COUNTA($A219:$D219)=0,"",IF(AND($F219="Confirmed",OR($E219="",$E219=Summary!$B$6),ISNUMBER($D219)),$D219,0))</f>
        <v/>
      </c>
      <c r="L219" s="23" t="str">
        <f>IF(COUNTA($A219:$D219)=0,"",IF(AND($F219="Reported",OR($E219="",$E219=Summary!$B$6),ISNUMBER($D219)),$D219,0))</f>
        <v/>
      </c>
      <c r="M219" s="24" t="str">
        <f>IF(COUNTA($A219:$D219)=0,"",IF($B219="","no",IF(COUNTIF(Charges!$A$5:$A$124,$B219)&gt;0,"yes","no")))</f>
        <v/>
      </c>
      <c r="N219" s="25" t="str">
        <f>IF(AND($F219="Confirmed",$M219="yes",ISNUMBER($C219)),IFERROR(IF(ISNUMBER(INDEX(Charges!$E$5:$E$124,MATCH($B219,Charges!$A$5:$A$124,0))),$C219-INDEX(Charges!$E$5:$E$124,MATCH($B219,Charges!$A$5:$A$124,0)),""),""),"")</f>
        <v/>
      </c>
      <c r="O219" s="24" t="str">
        <f>IF(COUNTA($A219:$D219)=0,"",IF($A219="","Add a payment ID",IF(COUNTIF($A$5:$A$404,$A219)&gt;1,"Duplicate payment ID",IF(AND($F219&lt;&gt;"Reported",$F219&lt;&gt;"Confirmed",$F219&lt;&gt;"Voided"),"Choose a confirmation state",IF($B219="","Add the charge ID this payment applies to",IF($M219="no","Charge ID not found on the Charges sheet",IF(NOT(ISNUMBER($D219)),"Enter the amount",IF(NOT(ISNUMBER($C219)),"Enter the date as YYYY-MM-DD",IF(AND($E219&lt;&gt;"",$E219&lt;&gt;Summary!$B$6),"Currency differs from the ledger: not counted",IF(AND($F219="Voided",$J219=""),"Add the reason for voiding in Note",IF(AND($F219&lt;&gt;"Voided",$G219&lt;&gt;"",COUNTIFS($B$5:$B$404,$B219,$G$5:$G$404,$G219,$D$5:$D$404,$D219,$F$5:$F$404,"&lt;&gt;Voided")&gt;1),"Possible duplicate: same charge, reference and amount","")))))))))))</f>
        <v/>
      </c>
    </row>
    <row r="220">
      <c r="A220" s="20" t="n"/>
      <c r="B220" s="20" t="n"/>
      <c r="C220" s="21" t="n"/>
      <c r="D220" s="22" t="n"/>
      <c r="E220" s="20" t="n"/>
      <c r="F220" s="20" t="n"/>
      <c r="G220" s="20" t="n"/>
      <c r="H220" s="20" t="n"/>
      <c r="I220" s="20" t="n"/>
      <c r="J220" s="20" t="n"/>
      <c r="K220" s="23" t="str">
        <f>IF(COUNTA($A220:$D220)=0,"",IF(AND($F220="Confirmed",OR($E220="",$E220=Summary!$B$6),ISNUMBER($D220)),$D220,0))</f>
        <v/>
      </c>
      <c r="L220" s="23" t="str">
        <f>IF(COUNTA($A220:$D220)=0,"",IF(AND($F220="Reported",OR($E220="",$E220=Summary!$B$6),ISNUMBER($D220)),$D220,0))</f>
        <v/>
      </c>
      <c r="M220" s="24" t="str">
        <f>IF(COUNTA($A220:$D220)=0,"",IF($B220="","no",IF(COUNTIF(Charges!$A$5:$A$124,$B220)&gt;0,"yes","no")))</f>
        <v/>
      </c>
      <c r="N220" s="25" t="str">
        <f>IF(AND($F220="Confirmed",$M220="yes",ISNUMBER($C220)),IFERROR(IF(ISNUMBER(INDEX(Charges!$E$5:$E$124,MATCH($B220,Charges!$A$5:$A$124,0))),$C220-INDEX(Charges!$E$5:$E$124,MATCH($B220,Charges!$A$5:$A$124,0)),""),""),"")</f>
        <v/>
      </c>
      <c r="O220" s="24" t="str">
        <f>IF(COUNTA($A220:$D220)=0,"",IF($A220="","Add a payment ID",IF(COUNTIF($A$5:$A$404,$A220)&gt;1,"Duplicate payment ID",IF(AND($F220&lt;&gt;"Reported",$F220&lt;&gt;"Confirmed",$F220&lt;&gt;"Voided"),"Choose a confirmation state",IF($B220="","Add the charge ID this payment applies to",IF($M220="no","Charge ID not found on the Charges sheet",IF(NOT(ISNUMBER($D220)),"Enter the amount",IF(NOT(ISNUMBER($C220)),"Enter the date as YYYY-MM-DD",IF(AND($E220&lt;&gt;"",$E220&lt;&gt;Summary!$B$6),"Currency differs from the ledger: not counted",IF(AND($F220="Voided",$J220=""),"Add the reason for voiding in Note",IF(AND($F220&lt;&gt;"Voided",$G220&lt;&gt;"",COUNTIFS($B$5:$B$404,$B220,$G$5:$G$404,$G220,$D$5:$D$404,$D220,$F$5:$F$404,"&lt;&gt;Voided")&gt;1),"Possible duplicate: same charge, reference and amount","")))))))))))</f>
        <v/>
      </c>
    </row>
    <row r="221">
      <c r="A221" s="20" t="n"/>
      <c r="B221" s="20" t="n"/>
      <c r="C221" s="21" t="n"/>
      <c r="D221" s="22" t="n"/>
      <c r="E221" s="20" t="n"/>
      <c r="F221" s="20" t="n"/>
      <c r="G221" s="20" t="n"/>
      <c r="H221" s="20" t="n"/>
      <c r="I221" s="20" t="n"/>
      <c r="J221" s="20" t="n"/>
      <c r="K221" s="23" t="str">
        <f>IF(COUNTA($A221:$D221)=0,"",IF(AND($F221="Confirmed",OR($E221="",$E221=Summary!$B$6),ISNUMBER($D221)),$D221,0))</f>
        <v/>
      </c>
      <c r="L221" s="23" t="str">
        <f>IF(COUNTA($A221:$D221)=0,"",IF(AND($F221="Reported",OR($E221="",$E221=Summary!$B$6),ISNUMBER($D221)),$D221,0))</f>
        <v/>
      </c>
      <c r="M221" s="24" t="str">
        <f>IF(COUNTA($A221:$D221)=0,"",IF($B221="","no",IF(COUNTIF(Charges!$A$5:$A$124,$B221)&gt;0,"yes","no")))</f>
        <v/>
      </c>
      <c r="N221" s="25" t="str">
        <f>IF(AND($F221="Confirmed",$M221="yes",ISNUMBER($C221)),IFERROR(IF(ISNUMBER(INDEX(Charges!$E$5:$E$124,MATCH($B221,Charges!$A$5:$A$124,0))),$C221-INDEX(Charges!$E$5:$E$124,MATCH($B221,Charges!$A$5:$A$124,0)),""),""),"")</f>
        <v/>
      </c>
      <c r="O221" s="24" t="str">
        <f>IF(COUNTA($A221:$D221)=0,"",IF($A221="","Add a payment ID",IF(COUNTIF($A$5:$A$404,$A221)&gt;1,"Duplicate payment ID",IF(AND($F221&lt;&gt;"Reported",$F221&lt;&gt;"Confirmed",$F221&lt;&gt;"Voided"),"Choose a confirmation state",IF($B221="","Add the charge ID this payment applies to",IF($M221="no","Charge ID not found on the Charges sheet",IF(NOT(ISNUMBER($D221)),"Enter the amount",IF(NOT(ISNUMBER($C221)),"Enter the date as YYYY-MM-DD",IF(AND($E221&lt;&gt;"",$E221&lt;&gt;Summary!$B$6),"Currency differs from the ledger: not counted",IF(AND($F221="Voided",$J221=""),"Add the reason for voiding in Note",IF(AND($F221&lt;&gt;"Voided",$G221&lt;&gt;"",COUNTIFS($B$5:$B$404,$B221,$G$5:$G$404,$G221,$D$5:$D$404,$D221,$F$5:$F$404,"&lt;&gt;Voided")&gt;1),"Possible duplicate: same charge, reference and amount","")))))))))))</f>
        <v/>
      </c>
    </row>
    <row r="222">
      <c r="A222" s="20" t="n"/>
      <c r="B222" s="20" t="n"/>
      <c r="C222" s="21" t="n"/>
      <c r="D222" s="22" t="n"/>
      <c r="E222" s="20" t="n"/>
      <c r="F222" s="20" t="n"/>
      <c r="G222" s="20" t="n"/>
      <c r="H222" s="20" t="n"/>
      <c r="I222" s="20" t="n"/>
      <c r="J222" s="20" t="n"/>
      <c r="K222" s="23" t="str">
        <f>IF(COUNTA($A222:$D222)=0,"",IF(AND($F222="Confirmed",OR($E222="",$E222=Summary!$B$6),ISNUMBER($D222)),$D222,0))</f>
        <v/>
      </c>
      <c r="L222" s="23" t="str">
        <f>IF(COUNTA($A222:$D222)=0,"",IF(AND($F222="Reported",OR($E222="",$E222=Summary!$B$6),ISNUMBER($D222)),$D222,0))</f>
        <v/>
      </c>
      <c r="M222" s="24" t="str">
        <f>IF(COUNTA($A222:$D222)=0,"",IF($B222="","no",IF(COUNTIF(Charges!$A$5:$A$124,$B222)&gt;0,"yes","no")))</f>
        <v/>
      </c>
      <c r="N222" s="25" t="str">
        <f>IF(AND($F222="Confirmed",$M222="yes",ISNUMBER($C222)),IFERROR(IF(ISNUMBER(INDEX(Charges!$E$5:$E$124,MATCH($B222,Charges!$A$5:$A$124,0))),$C222-INDEX(Charges!$E$5:$E$124,MATCH($B222,Charges!$A$5:$A$124,0)),""),""),"")</f>
        <v/>
      </c>
      <c r="O222" s="24" t="str">
        <f>IF(COUNTA($A222:$D222)=0,"",IF($A222="","Add a payment ID",IF(COUNTIF($A$5:$A$404,$A222)&gt;1,"Duplicate payment ID",IF(AND($F222&lt;&gt;"Reported",$F222&lt;&gt;"Confirmed",$F222&lt;&gt;"Voided"),"Choose a confirmation state",IF($B222="","Add the charge ID this payment applies to",IF($M222="no","Charge ID not found on the Charges sheet",IF(NOT(ISNUMBER($D222)),"Enter the amount",IF(NOT(ISNUMBER($C222)),"Enter the date as YYYY-MM-DD",IF(AND($E222&lt;&gt;"",$E222&lt;&gt;Summary!$B$6),"Currency differs from the ledger: not counted",IF(AND($F222="Voided",$J222=""),"Add the reason for voiding in Note",IF(AND($F222&lt;&gt;"Voided",$G222&lt;&gt;"",COUNTIFS($B$5:$B$404,$B222,$G$5:$G$404,$G222,$D$5:$D$404,$D222,$F$5:$F$404,"&lt;&gt;Voided")&gt;1),"Possible duplicate: same charge, reference and amount","")))))))))))</f>
        <v/>
      </c>
    </row>
    <row r="223">
      <c r="A223" s="20" t="n"/>
      <c r="B223" s="20" t="n"/>
      <c r="C223" s="21" t="n"/>
      <c r="D223" s="22" t="n"/>
      <c r="E223" s="20" t="n"/>
      <c r="F223" s="20" t="n"/>
      <c r="G223" s="20" t="n"/>
      <c r="H223" s="20" t="n"/>
      <c r="I223" s="20" t="n"/>
      <c r="J223" s="20" t="n"/>
      <c r="K223" s="23" t="str">
        <f>IF(COUNTA($A223:$D223)=0,"",IF(AND($F223="Confirmed",OR($E223="",$E223=Summary!$B$6),ISNUMBER($D223)),$D223,0))</f>
        <v/>
      </c>
      <c r="L223" s="23" t="str">
        <f>IF(COUNTA($A223:$D223)=0,"",IF(AND($F223="Reported",OR($E223="",$E223=Summary!$B$6),ISNUMBER($D223)),$D223,0))</f>
        <v/>
      </c>
      <c r="M223" s="24" t="str">
        <f>IF(COUNTA($A223:$D223)=0,"",IF($B223="","no",IF(COUNTIF(Charges!$A$5:$A$124,$B223)&gt;0,"yes","no")))</f>
        <v/>
      </c>
      <c r="N223" s="25" t="str">
        <f>IF(AND($F223="Confirmed",$M223="yes",ISNUMBER($C223)),IFERROR(IF(ISNUMBER(INDEX(Charges!$E$5:$E$124,MATCH($B223,Charges!$A$5:$A$124,0))),$C223-INDEX(Charges!$E$5:$E$124,MATCH($B223,Charges!$A$5:$A$124,0)),""),""),"")</f>
        <v/>
      </c>
      <c r="O223" s="24" t="str">
        <f>IF(COUNTA($A223:$D223)=0,"",IF($A223="","Add a payment ID",IF(COUNTIF($A$5:$A$404,$A223)&gt;1,"Duplicate payment ID",IF(AND($F223&lt;&gt;"Reported",$F223&lt;&gt;"Confirmed",$F223&lt;&gt;"Voided"),"Choose a confirmation state",IF($B223="","Add the charge ID this payment applies to",IF($M223="no","Charge ID not found on the Charges sheet",IF(NOT(ISNUMBER($D223)),"Enter the amount",IF(NOT(ISNUMBER($C223)),"Enter the date as YYYY-MM-DD",IF(AND($E223&lt;&gt;"",$E223&lt;&gt;Summary!$B$6),"Currency differs from the ledger: not counted",IF(AND($F223="Voided",$J223=""),"Add the reason for voiding in Note",IF(AND($F223&lt;&gt;"Voided",$G223&lt;&gt;"",COUNTIFS($B$5:$B$404,$B223,$G$5:$G$404,$G223,$D$5:$D$404,$D223,$F$5:$F$404,"&lt;&gt;Voided")&gt;1),"Possible duplicate: same charge, reference and amount","")))))))))))</f>
        <v/>
      </c>
    </row>
    <row r="224">
      <c r="A224" s="20" t="n"/>
      <c r="B224" s="20" t="n"/>
      <c r="C224" s="21" t="n"/>
      <c r="D224" s="22" t="n"/>
      <c r="E224" s="20" t="n"/>
      <c r="F224" s="20" t="n"/>
      <c r="G224" s="20" t="n"/>
      <c r="H224" s="20" t="n"/>
      <c r="I224" s="20" t="n"/>
      <c r="J224" s="20" t="n"/>
      <c r="K224" s="23" t="str">
        <f>IF(COUNTA($A224:$D224)=0,"",IF(AND($F224="Confirmed",OR($E224="",$E224=Summary!$B$6),ISNUMBER($D224)),$D224,0))</f>
        <v/>
      </c>
      <c r="L224" s="23" t="str">
        <f>IF(COUNTA($A224:$D224)=0,"",IF(AND($F224="Reported",OR($E224="",$E224=Summary!$B$6),ISNUMBER($D224)),$D224,0))</f>
        <v/>
      </c>
      <c r="M224" s="24" t="str">
        <f>IF(COUNTA($A224:$D224)=0,"",IF($B224="","no",IF(COUNTIF(Charges!$A$5:$A$124,$B224)&gt;0,"yes","no")))</f>
        <v/>
      </c>
      <c r="N224" s="25" t="str">
        <f>IF(AND($F224="Confirmed",$M224="yes",ISNUMBER($C224)),IFERROR(IF(ISNUMBER(INDEX(Charges!$E$5:$E$124,MATCH($B224,Charges!$A$5:$A$124,0))),$C224-INDEX(Charges!$E$5:$E$124,MATCH($B224,Charges!$A$5:$A$124,0)),""),""),"")</f>
        <v/>
      </c>
      <c r="O224" s="24" t="str">
        <f>IF(COUNTA($A224:$D224)=0,"",IF($A224="","Add a payment ID",IF(COUNTIF($A$5:$A$404,$A224)&gt;1,"Duplicate payment ID",IF(AND($F224&lt;&gt;"Reported",$F224&lt;&gt;"Confirmed",$F224&lt;&gt;"Voided"),"Choose a confirmation state",IF($B224="","Add the charge ID this payment applies to",IF($M224="no","Charge ID not found on the Charges sheet",IF(NOT(ISNUMBER($D224)),"Enter the amount",IF(NOT(ISNUMBER($C224)),"Enter the date as YYYY-MM-DD",IF(AND($E224&lt;&gt;"",$E224&lt;&gt;Summary!$B$6),"Currency differs from the ledger: not counted",IF(AND($F224="Voided",$J224=""),"Add the reason for voiding in Note",IF(AND($F224&lt;&gt;"Voided",$G224&lt;&gt;"",COUNTIFS($B$5:$B$404,$B224,$G$5:$G$404,$G224,$D$5:$D$404,$D224,$F$5:$F$404,"&lt;&gt;Voided")&gt;1),"Possible duplicate: same charge, reference and amount","")))))))))))</f>
        <v/>
      </c>
    </row>
    <row r="225">
      <c r="A225" s="20" t="n"/>
      <c r="B225" s="20" t="n"/>
      <c r="C225" s="21" t="n"/>
      <c r="D225" s="22" t="n"/>
      <c r="E225" s="20" t="n"/>
      <c r="F225" s="20" t="n"/>
      <c r="G225" s="20" t="n"/>
      <c r="H225" s="20" t="n"/>
      <c r="I225" s="20" t="n"/>
      <c r="J225" s="20" t="n"/>
      <c r="K225" s="23" t="str">
        <f>IF(COUNTA($A225:$D225)=0,"",IF(AND($F225="Confirmed",OR($E225="",$E225=Summary!$B$6),ISNUMBER($D225)),$D225,0))</f>
        <v/>
      </c>
      <c r="L225" s="23" t="str">
        <f>IF(COUNTA($A225:$D225)=0,"",IF(AND($F225="Reported",OR($E225="",$E225=Summary!$B$6),ISNUMBER($D225)),$D225,0))</f>
        <v/>
      </c>
      <c r="M225" s="24" t="str">
        <f>IF(COUNTA($A225:$D225)=0,"",IF($B225="","no",IF(COUNTIF(Charges!$A$5:$A$124,$B225)&gt;0,"yes","no")))</f>
        <v/>
      </c>
      <c r="N225" s="25" t="str">
        <f>IF(AND($F225="Confirmed",$M225="yes",ISNUMBER($C225)),IFERROR(IF(ISNUMBER(INDEX(Charges!$E$5:$E$124,MATCH($B225,Charges!$A$5:$A$124,0))),$C225-INDEX(Charges!$E$5:$E$124,MATCH($B225,Charges!$A$5:$A$124,0)),""),""),"")</f>
        <v/>
      </c>
      <c r="O225" s="24" t="str">
        <f>IF(COUNTA($A225:$D225)=0,"",IF($A225="","Add a payment ID",IF(COUNTIF($A$5:$A$404,$A225)&gt;1,"Duplicate payment ID",IF(AND($F225&lt;&gt;"Reported",$F225&lt;&gt;"Confirmed",$F225&lt;&gt;"Voided"),"Choose a confirmation state",IF($B225="","Add the charge ID this payment applies to",IF($M225="no","Charge ID not found on the Charges sheet",IF(NOT(ISNUMBER($D225)),"Enter the amount",IF(NOT(ISNUMBER($C225)),"Enter the date as YYYY-MM-DD",IF(AND($E225&lt;&gt;"",$E225&lt;&gt;Summary!$B$6),"Currency differs from the ledger: not counted",IF(AND($F225="Voided",$J225=""),"Add the reason for voiding in Note",IF(AND($F225&lt;&gt;"Voided",$G225&lt;&gt;"",COUNTIFS($B$5:$B$404,$B225,$G$5:$G$404,$G225,$D$5:$D$404,$D225,$F$5:$F$404,"&lt;&gt;Voided")&gt;1),"Possible duplicate: same charge, reference and amount","")))))))))))</f>
        <v/>
      </c>
    </row>
    <row r="226">
      <c r="A226" s="20" t="n"/>
      <c r="B226" s="20" t="n"/>
      <c r="C226" s="21" t="n"/>
      <c r="D226" s="22" t="n"/>
      <c r="E226" s="20" t="n"/>
      <c r="F226" s="20" t="n"/>
      <c r="G226" s="20" t="n"/>
      <c r="H226" s="20" t="n"/>
      <c r="I226" s="20" t="n"/>
      <c r="J226" s="20" t="n"/>
      <c r="K226" s="23" t="str">
        <f>IF(COUNTA($A226:$D226)=0,"",IF(AND($F226="Confirmed",OR($E226="",$E226=Summary!$B$6),ISNUMBER($D226)),$D226,0))</f>
        <v/>
      </c>
      <c r="L226" s="23" t="str">
        <f>IF(COUNTA($A226:$D226)=0,"",IF(AND($F226="Reported",OR($E226="",$E226=Summary!$B$6),ISNUMBER($D226)),$D226,0))</f>
        <v/>
      </c>
      <c r="M226" s="24" t="str">
        <f>IF(COUNTA($A226:$D226)=0,"",IF($B226="","no",IF(COUNTIF(Charges!$A$5:$A$124,$B226)&gt;0,"yes","no")))</f>
        <v/>
      </c>
      <c r="N226" s="25" t="str">
        <f>IF(AND($F226="Confirmed",$M226="yes",ISNUMBER($C226)),IFERROR(IF(ISNUMBER(INDEX(Charges!$E$5:$E$124,MATCH($B226,Charges!$A$5:$A$124,0))),$C226-INDEX(Charges!$E$5:$E$124,MATCH($B226,Charges!$A$5:$A$124,0)),""),""),"")</f>
        <v/>
      </c>
      <c r="O226" s="24" t="str">
        <f>IF(COUNTA($A226:$D226)=0,"",IF($A226="","Add a payment ID",IF(COUNTIF($A$5:$A$404,$A226)&gt;1,"Duplicate payment ID",IF(AND($F226&lt;&gt;"Reported",$F226&lt;&gt;"Confirmed",$F226&lt;&gt;"Voided"),"Choose a confirmation state",IF($B226="","Add the charge ID this payment applies to",IF($M226="no","Charge ID not found on the Charges sheet",IF(NOT(ISNUMBER($D226)),"Enter the amount",IF(NOT(ISNUMBER($C226)),"Enter the date as YYYY-MM-DD",IF(AND($E226&lt;&gt;"",$E226&lt;&gt;Summary!$B$6),"Currency differs from the ledger: not counted",IF(AND($F226="Voided",$J226=""),"Add the reason for voiding in Note",IF(AND($F226&lt;&gt;"Voided",$G226&lt;&gt;"",COUNTIFS($B$5:$B$404,$B226,$G$5:$G$404,$G226,$D$5:$D$404,$D226,$F$5:$F$404,"&lt;&gt;Voided")&gt;1),"Possible duplicate: same charge, reference and amount","")))))))))))</f>
        <v/>
      </c>
    </row>
    <row r="227">
      <c r="A227" s="20" t="n"/>
      <c r="B227" s="20" t="n"/>
      <c r="C227" s="21" t="n"/>
      <c r="D227" s="22" t="n"/>
      <c r="E227" s="20" t="n"/>
      <c r="F227" s="20" t="n"/>
      <c r="G227" s="20" t="n"/>
      <c r="H227" s="20" t="n"/>
      <c r="I227" s="20" t="n"/>
      <c r="J227" s="20" t="n"/>
      <c r="K227" s="23" t="str">
        <f>IF(COUNTA($A227:$D227)=0,"",IF(AND($F227="Confirmed",OR($E227="",$E227=Summary!$B$6),ISNUMBER($D227)),$D227,0))</f>
        <v/>
      </c>
      <c r="L227" s="23" t="str">
        <f>IF(COUNTA($A227:$D227)=0,"",IF(AND($F227="Reported",OR($E227="",$E227=Summary!$B$6),ISNUMBER($D227)),$D227,0))</f>
        <v/>
      </c>
      <c r="M227" s="24" t="str">
        <f>IF(COUNTA($A227:$D227)=0,"",IF($B227="","no",IF(COUNTIF(Charges!$A$5:$A$124,$B227)&gt;0,"yes","no")))</f>
        <v/>
      </c>
      <c r="N227" s="25" t="str">
        <f>IF(AND($F227="Confirmed",$M227="yes",ISNUMBER($C227)),IFERROR(IF(ISNUMBER(INDEX(Charges!$E$5:$E$124,MATCH($B227,Charges!$A$5:$A$124,0))),$C227-INDEX(Charges!$E$5:$E$124,MATCH($B227,Charges!$A$5:$A$124,0)),""),""),"")</f>
        <v/>
      </c>
      <c r="O227" s="24" t="str">
        <f>IF(COUNTA($A227:$D227)=0,"",IF($A227="","Add a payment ID",IF(COUNTIF($A$5:$A$404,$A227)&gt;1,"Duplicate payment ID",IF(AND($F227&lt;&gt;"Reported",$F227&lt;&gt;"Confirmed",$F227&lt;&gt;"Voided"),"Choose a confirmation state",IF($B227="","Add the charge ID this payment applies to",IF($M227="no","Charge ID not found on the Charges sheet",IF(NOT(ISNUMBER($D227)),"Enter the amount",IF(NOT(ISNUMBER($C227)),"Enter the date as YYYY-MM-DD",IF(AND($E227&lt;&gt;"",$E227&lt;&gt;Summary!$B$6),"Currency differs from the ledger: not counted",IF(AND($F227="Voided",$J227=""),"Add the reason for voiding in Note",IF(AND($F227&lt;&gt;"Voided",$G227&lt;&gt;"",COUNTIFS($B$5:$B$404,$B227,$G$5:$G$404,$G227,$D$5:$D$404,$D227,$F$5:$F$404,"&lt;&gt;Voided")&gt;1),"Possible duplicate: same charge, reference and amount","")))))))))))</f>
        <v/>
      </c>
    </row>
    <row r="228">
      <c r="A228" s="20" t="n"/>
      <c r="B228" s="20" t="n"/>
      <c r="C228" s="21" t="n"/>
      <c r="D228" s="22" t="n"/>
      <c r="E228" s="20" t="n"/>
      <c r="F228" s="20" t="n"/>
      <c r="G228" s="20" t="n"/>
      <c r="H228" s="20" t="n"/>
      <c r="I228" s="20" t="n"/>
      <c r="J228" s="20" t="n"/>
      <c r="K228" s="23" t="str">
        <f>IF(COUNTA($A228:$D228)=0,"",IF(AND($F228="Confirmed",OR($E228="",$E228=Summary!$B$6),ISNUMBER($D228)),$D228,0))</f>
        <v/>
      </c>
      <c r="L228" s="23" t="str">
        <f>IF(COUNTA($A228:$D228)=0,"",IF(AND($F228="Reported",OR($E228="",$E228=Summary!$B$6),ISNUMBER($D228)),$D228,0))</f>
        <v/>
      </c>
      <c r="M228" s="24" t="str">
        <f>IF(COUNTA($A228:$D228)=0,"",IF($B228="","no",IF(COUNTIF(Charges!$A$5:$A$124,$B228)&gt;0,"yes","no")))</f>
        <v/>
      </c>
      <c r="N228" s="25" t="str">
        <f>IF(AND($F228="Confirmed",$M228="yes",ISNUMBER($C228)),IFERROR(IF(ISNUMBER(INDEX(Charges!$E$5:$E$124,MATCH($B228,Charges!$A$5:$A$124,0))),$C228-INDEX(Charges!$E$5:$E$124,MATCH($B228,Charges!$A$5:$A$124,0)),""),""),"")</f>
        <v/>
      </c>
      <c r="O228" s="24" t="str">
        <f>IF(COUNTA($A228:$D228)=0,"",IF($A228="","Add a payment ID",IF(COUNTIF($A$5:$A$404,$A228)&gt;1,"Duplicate payment ID",IF(AND($F228&lt;&gt;"Reported",$F228&lt;&gt;"Confirmed",$F228&lt;&gt;"Voided"),"Choose a confirmation state",IF($B228="","Add the charge ID this payment applies to",IF($M228="no","Charge ID not found on the Charges sheet",IF(NOT(ISNUMBER($D228)),"Enter the amount",IF(NOT(ISNUMBER($C228)),"Enter the date as YYYY-MM-DD",IF(AND($E228&lt;&gt;"",$E228&lt;&gt;Summary!$B$6),"Currency differs from the ledger: not counted",IF(AND($F228="Voided",$J228=""),"Add the reason for voiding in Note",IF(AND($F228&lt;&gt;"Voided",$G228&lt;&gt;"",COUNTIFS($B$5:$B$404,$B228,$G$5:$G$404,$G228,$D$5:$D$404,$D228,$F$5:$F$404,"&lt;&gt;Voided")&gt;1),"Possible duplicate: same charge, reference and amount","")))))))))))</f>
        <v/>
      </c>
    </row>
    <row r="229">
      <c r="A229" s="20" t="n"/>
      <c r="B229" s="20" t="n"/>
      <c r="C229" s="21" t="n"/>
      <c r="D229" s="22" t="n"/>
      <c r="E229" s="20" t="n"/>
      <c r="F229" s="20" t="n"/>
      <c r="G229" s="20" t="n"/>
      <c r="H229" s="20" t="n"/>
      <c r="I229" s="20" t="n"/>
      <c r="J229" s="20" t="n"/>
      <c r="K229" s="23" t="str">
        <f>IF(COUNTA($A229:$D229)=0,"",IF(AND($F229="Confirmed",OR($E229="",$E229=Summary!$B$6),ISNUMBER($D229)),$D229,0))</f>
        <v/>
      </c>
      <c r="L229" s="23" t="str">
        <f>IF(COUNTA($A229:$D229)=0,"",IF(AND($F229="Reported",OR($E229="",$E229=Summary!$B$6),ISNUMBER($D229)),$D229,0))</f>
        <v/>
      </c>
      <c r="M229" s="24" t="str">
        <f>IF(COUNTA($A229:$D229)=0,"",IF($B229="","no",IF(COUNTIF(Charges!$A$5:$A$124,$B229)&gt;0,"yes","no")))</f>
        <v/>
      </c>
      <c r="N229" s="25" t="str">
        <f>IF(AND($F229="Confirmed",$M229="yes",ISNUMBER($C229)),IFERROR(IF(ISNUMBER(INDEX(Charges!$E$5:$E$124,MATCH($B229,Charges!$A$5:$A$124,0))),$C229-INDEX(Charges!$E$5:$E$124,MATCH($B229,Charges!$A$5:$A$124,0)),""),""),"")</f>
        <v/>
      </c>
      <c r="O229" s="24" t="str">
        <f>IF(COUNTA($A229:$D229)=0,"",IF($A229="","Add a payment ID",IF(COUNTIF($A$5:$A$404,$A229)&gt;1,"Duplicate payment ID",IF(AND($F229&lt;&gt;"Reported",$F229&lt;&gt;"Confirmed",$F229&lt;&gt;"Voided"),"Choose a confirmation state",IF($B229="","Add the charge ID this payment applies to",IF($M229="no","Charge ID not found on the Charges sheet",IF(NOT(ISNUMBER($D229)),"Enter the amount",IF(NOT(ISNUMBER($C229)),"Enter the date as YYYY-MM-DD",IF(AND($E229&lt;&gt;"",$E229&lt;&gt;Summary!$B$6),"Currency differs from the ledger: not counted",IF(AND($F229="Voided",$J229=""),"Add the reason for voiding in Note",IF(AND($F229&lt;&gt;"Voided",$G229&lt;&gt;"",COUNTIFS($B$5:$B$404,$B229,$G$5:$G$404,$G229,$D$5:$D$404,$D229,$F$5:$F$404,"&lt;&gt;Voided")&gt;1),"Possible duplicate: same charge, reference and amount","")))))))))))</f>
        <v/>
      </c>
    </row>
    <row r="230">
      <c r="A230" s="20" t="n"/>
      <c r="B230" s="20" t="n"/>
      <c r="C230" s="21" t="n"/>
      <c r="D230" s="22" t="n"/>
      <c r="E230" s="20" t="n"/>
      <c r="F230" s="20" t="n"/>
      <c r="G230" s="20" t="n"/>
      <c r="H230" s="20" t="n"/>
      <c r="I230" s="20" t="n"/>
      <c r="J230" s="20" t="n"/>
      <c r="K230" s="23" t="str">
        <f>IF(COUNTA($A230:$D230)=0,"",IF(AND($F230="Confirmed",OR($E230="",$E230=Summary!$B$6),ISNUMBER($D230)),$D230,0))</f>
        <v/>
      </c>
      <c r="L230" s="23" t="str">
        <f>IF(COUNTA($A230:$D230)=0,"",IF(AND($F230="Reported",OR($E230="",$E230=Summary!$B$6),ISNUMBER($D230)),$D230,0))</f>
        <v/>
      </c>
      <c r="M230" s="24" t="str">
        <f>IF(COUNTA($A230:$D230)=0,"",IF($B230="","no",IF(COUNTIF(Charges!$A$5:$A$124,$B230)&gt;0,"yes","no")))</f>
        <v/>
      </c>
      <c r="N230" s="25" t="str">
        <f>IF(AND($F230="Confirmed",$M230="yes",ISNUMBER($C230)),IFERROR(IF(ISNUMBER(INDEX(Charges!$E$5:$E$124,MATCH($B230,Charges!$A$5:$A$124,0))),$C230-INDEX(Charges!$E$5:$E$124,MATCH($B230,Charges!$A$5:$A$124,0)),""),""),"")</f>
        <v/>
      </c>
      <c r="O230" s="24" t="str">
        <f>IF(COUNTA($A230:$D230)=0,"",IF($A230="","Add a payment ID",IF(COUNTIF($A$5:$A$404,$A230)&gt;1,"Duplicate payment ID",IF(AND($F230&lt;&gt;"Reported",$F230&lt;&gt;"Confirmed",$F230&lt;&gt;"Voided"),"Choose a confirmation state",IF($B230="","Add the charge ID this payment applies to",IF($M230="no","Charge ID not found on the Charges sheet",IF(NOT(ISNUMBER($D230)),"Enter the amount",IF(NOT(ISNUMBER($C230)),"Enter the date as YYYY-MM-DD",IF(AND($E230&lt;&gt;"",$E230&lt;&gt;Summary!$B$6),"Currency differs from the ledger: not counted",IF(AND($F230="Voided",$J230=""),"Add the reason for voiding in Note",IF(AND($F230&lt;&gt;"Voided",$G230&lt;&gt;"",COUNTIFS($B$5:$B$404,$B230,$G$5:$G$404,$G230,$D$5:$D$404,$D230,$F$5:$F$404,"&lt;&gt;Voided")&gt;1),"Possible duplicate: same charge, reference and amount","")))))))))))</f>
        <v/>
      </c>
    </row>
    <row r="231">
      <c r="A231" s="20" t="n"/>
      <c r="B231" s="20" t="n"/>
      <c r="C231" s="21" t="n"/>
      <c r="D231" s="22" t="n"/>
      <c r="E231" s="20" t="n"/>
      <c r="F231" s="20" t="n"/>
      <c r="G231" s="20" t="n"/>
      <c r="H231" s="20" t="n"/>
      <c r="I231" s="20" t="n"/>
      <c r="J231" s="20" t="n"/>
      <c r="K231" s="23" t="str">
        <f>IF(COUNTA($A231:$D231)=0,"",IF(AND($F231="Confirmed",OR($E231="",$E231=Summary!$B$6),ISNUMBER($D231)),$D231,0))</f>
        <v/>
      </c>
      <c r="L231" s="23" t="str">
        <f>IF(COUNTA($A231:$D231)=0,"",IF(AND($F231="Reported",OR($E231="",$E231=Summary!$B$6),ISNUMBER($D231)),$D231,0))</f>
        <v/>
      </c>
      <c r="M231" s="24" t="str">
        <f>IF(COUNTA($A231:$D231)=0,"",IF($B231="","no",IF(COUNTIF(Charges!$A$5:$A$124,$B231)&gt;0,"yes","no")))</f>
        <v/>
      </c>
      <c r="N231" s="25" t="str">
        <f>IF(AND($F231="Confirmed",$M231="yes",ISNUMBER($C231)),IFERROR(IF(ISNUMBER(INDEX(Charges!$E$5:$E$124,MATCH($B231,Charges!$A$5:$A$124,0))),$C231-INDEX(Charges!$E$5:$E$124,MATCH($B231,Charges!$A$5:$A$124,0)),""),""),"")</f>
        <v/>
      </c>
      <c r="O231" s="24" t="str">
        <f>IF(COUNTA($A231:$D231)=0,"",IF($A231="","Add a payment ID",IF(COUNTIF($A$5:$A$404,$A231)&gt;1,"Duplicate payment ID",IF(AND($F231&lt;&gt;"Reported",$F231&lt;&gt;"Confirmed",$F231&lt;&gt;"Voided"),"Choose a confirmation state",IF($B231="","Add the charge ID this payment applies to",IF($M231="no","Charge ID not found on the Charges sheet",IF(NOT(ISNUMBER($D231)),"Enter the amount",IF(NOT(ISNUMBER($C231)),"Enter the date as YYYY-MM-DD",IF(AND($E231&lt;&gt;"",$E231&lt;&gt;Summary!$B$6),"Currency differs from the ledger: not counted",IF(AND($F231="Voided",$J231=""),"Add the reason for voiding in Note",IF(AND($F231&lt;&gt;"Voided",$G231&lt;&gt;"",COUNTIFS($B$5:$B$404,$B231,$G$5:$G$404,$G231,$D$5:$D$404,$D231,$F$5:$F$404,"&lt;&gt;Voided")&gt;1),"Possible duplicate: same charge, reference and amount","")))))))))))</f>
        <v/>
      </c>
    </row>
    <row r="232">
      <c r="A232" s="20" t="n"/>
      <c r="B232" s="20" t="n"/>
      <c r="C232" s="21" t="n"/>
      <c r="D232" s="22" t="n"/>
      <c r="E232" s="20" t="n"/>
      <c r="F232" s="20" t="n"/>
      <c r="G232" s="20" t="n"/>
      <c r="H232" s="20" t="n"/>
      <c r="I232" s="20" t="n"/>
      <c r="J232" s="20" t="n"/>
      <c r="K232" s="23" t="str">
        <f>IF(COUNTA($A232:$D232)=0,"",IF(AND($F232="Confirmed",OR($E232="",$E232=Summary!$B$6),ISNUMBER($D232)),$D232,0))</f>
        <v/>
      </c>
      <c r="L232" s="23" t="str">
        <f>IF(COUNTA($A232:$D232)=0,"",IF(AND($F232="Reported",OR($E232="",$E232=Summary!$B$6),ISNUMBER($D232)),$D232,0))</f>
        <v/>
      </c>
      <c r="M232" s="24" t="str">
        <f>IF(COUNTA($A232:$D232)=0,"",IF($B232="","no",IF(COUNTIF(Charges!$A$5:$A$124,$B232)&gt;0,"yes","no")))</f>
        <v/>
      </c>
      <c r="N232" s="25" t="str">
        <f>IF(AND($F232="Confirmed",$M232="yes",ISNUMBER($C232)),IFERROR(IF(ISNUMBER(INDEX(Charges!$E$5:$E$124,MATCH($B232,Charges!$A$5:$A$124,0))),$C232-INDEX(Charges!$E$5:$E$124,MATCH($B232,Charges!$A$5:$A$124,0)),""),""),"")</f>
        <v/>
      </c>
      <c r="O232" s="24" t="str">
        <f>IF(COUNTA($A232:$D232)=0,"",IF($A232="","Add a payment ID",IF(COUNTIF($A$5:$A$404,$A232)&gt;1,"Duplicate payment ID",IF(AND($F232&lt;&gt;"Reported",$F232&lt;&gt;"Confirmed",$F232&lt;&gt;"Voided"),"Choose a confirmation state",IF($B232="","Add the charge ID this payment applies to",IF($M232="no","Charge ID not found on the Charges sheet",IF(NOT(ISNUMBER($D232)),"Enter the amount",IF(NOT(ISNUMBER($C232)),"Enter the date as YYYY-MM-DD",IF(AND($E232&lt;&gt;"",$E232&lt;&gt;Summary!$B$6),"Currency differs from the ledger: not counted",IF(AND($F232="Voided",$J232=""),"Add the reason for voiding in Note",IF(AND($F232&lt;&gt;"Voided",$G232&lt;&gt;"",COUNTIFS($B$5:$B$404,$B232,$G$5:$G$404,$G232,$D$5:$D$404,$D232,$F$5:$F$404,"&lt;&gt;Voided")&gt;1),"Possible duplicate: same charge, reference and amount","")))))))))))</f>
        <v/>
      </c>
    </row>
    <row r="233">
      <c r="A233" s="20" t="n"/>
      <c r="B233" s="20" t="n"/>
      <c r="C233" s="21" t="n"/>
      <c r="D233" s="22" t="n"/>
      <c r="E233" s="20" t="n"/>
      <c r="F233" s="20" t="n"/>
      <c r="G233" s="20" t="n"/>
      <c r="H233" s="20" t="n"/>
      <c r="I233" s="20" t="n"/>
      <c r="J233" s="20" t="n"/>
      <c r="K233" s="23" t="str">
        <f>IF(COUNTA($A233:$D233)=0,"",IF(AND($F233="Confirmed",OR($E233="",$E233=Summary!$B$6),ISNUMBER($D233)),$D233,0))</f>
        <v/>
      </c>
      <c r="L233" s="23" t="str">
        <f>IF(COUNTA($A233:$D233)=0,"",IF(AND($F233="Reported",OR($E233="",$E233=Summary!$B$6),ISNUMBER($D233)),$D233,0))</f>
        <v/>
      </c>
      <c r="M233" s="24" t="str">
        <f>IF(COUNTA($A233:$D233)=0,"",IF($B233="","no",IF(COUNTIF(Charges!$A$5:$A$124,$B233)&gt;0,"yes","no")))</f>
        <v/>
      </c>
      <c r="N233" s="25" t="str">
        <f>IF(AND($F233="Confirmed",$M233="yes",ISNUMBER($C233)),IFERROR(IF(ISNUMBER(INDEX(Charges!$E$5:$E$124,MATCH($B233,Charges!$A$5:$A$124,0))),$C233-INDEX(Charges!$E$5:$E$124,MATCH($B233,Charges!$A$5:$A$124,0)),""),""),"")</f>
        <v/>
      </c>
      <c r="O233" s="24" t="str">
        <f>IF(COUNTA($A233:$D233)=0,"",IF($A233="","Add a payment ID",IF(COUNTIF($A$5:$A$404,$A233)&gt;1,"Duplicate payment ID",IF(AND($F233&lt;&gt;"Reported",$F233&lt;&gt;"Confirmed",$F233&lt;&gt;"Voided"),"Choose a confirmation state",IF($B233="","Add the charge ID this payment applies to",IF($M233="no","Charge ID not found on the Charges sheet",IF(NOT(ISNUMBER($D233)),"Enter the amount",IF(NOT(ISNUMBER($C233)),"Enter the date as YYYY-MM-DD",IF(AND($E233&lt;&gt;"",$E233&lt;&gt;Summary!$B$6),"Currency differs from the ledger: not counted",IF(AND($F233="Voided",$J233=""),"Add the reason for voiding in Note",IF(AND($F233&lt;&gt;"Voided",$G233&lt;&gt;"",COUNTIFS($B$5:$B$404,$B233,$G$5:$G$404,$G233,$D$5:$D$404,$D233,$F$5:$F$404,"&lt;&gt;Voided")&gt;1),"Possible duplicate: same charge, reference and amount","")))))))))))</f>
        <v/>
      </c>
    </row>
    <row r="234">
      <c r="A234" s="20" t="n"/>
      <c r="B234" s="20" t="n"/>
      <c r="C234" s="21" t="n"/>
      <c r="D234" s="22" t="n"/>
      <c r="E234" s="20" t="n"/>
      <c r="F234" s="20" t="n"/>
      <c r="G234" s="20" t="n"/>
      <c r="H234" s="20" t="n"/>
      <c r="I234" s="20" t="n"/>
      <c r="J234" s="20" t="n"/>
      <c r="K234" s="23" t="str">
        <f>IF(COUNTA($A234:$D234)=0,"",IF(AND($F234="Confirmed",OR($E234="",$E234=Summary!$B$6),ISNUMBER($D234)),$D234,0))</f>
        <v/>
      </c>
      <c r="L234" s="23" t="str">
        <f>IF(COUNTA($A234:$D234)=0,"",IF(AND($F234="Reported",OR($E234="",$E234=Summary!$B$6),ISNUMBER($D234)),$D234,0))</f>
        <v/>
      </c>
      <c r="M234" s="24" t="str">
        <f>IF(COUNTA($A234:$D234)=0,"",IF($B234="","no",IF(COUNTIF(Charges!$A$5:$A$124,$B234)&gt;0,"yes","no")))</f>
        <v/>
      </c>
      <c r="N234" s="25" t="str">
        <f>IF(AND($F234="Confirmed",$M234="yes",ISNUMBER($C234)),IFERROR(IF(ISNUMBER(INDEX(Charges!$E$5:$E$124,MATCH($B234,Charges!$A$5:$A$124,0))),$C234-INDEX(Charges!$E$5:$E$124,MATCH($B234,Charges!$A$5:$A$124,0)),""),""),"")</f>
        <v/>
      </c>
      <c r="O234" s="24" t="str">
        <f>IF(COUNTA($A234:$D234)=0,"",IF($A234="","Add a payment ID",IF(COUNTIF($A$5:$A$404,$A234)&gt;1,"Duplicate payment ID",IF(AND($F234&lt;&gt;"Reported",$F234&lt;&gt;"Confirmed",$F234&lt;&gt;"Voided"),"Choose a confirmation state",IF($B234="","Add the charge ID this payment applies to",IF($M234="no","Charge ID not found on the Charges sheet",IF(NOT(ISNUMBER($D234)),"Enter the amount",IF(NOT(ISNUMBER($C234)),"Enter the date as YYYY-MM-DD",IF(AND($E234&lt;&gt;"",$E234&lt;&gt;Summary!$B$6),"Currency differs from the ledger: not counted",IF(AND($F234="Voided",$J234=""),"Add the reason for voiding in Note",IF(AND($F234&lt;&gt;"Voided",$G234&lt;&gt;"",COUNTIFS($B$5:$B$404,$B234,$G$5:$G$404,$G234,$D$5:$D$404,$D234,$F$5:$F$404,"&lt;&gt;Voided")&gt;1),"Possible duplicate: same charge, reference and amount","")))))))))))</f>
        <v/>
      </c>
    </row>
    <row r="235">
      <c r="A235" s="20" t="n"/>
      <c r="B235" s="20" t="n"/>
      <c r="C235" s="21" t="n"/>
      <c r="D235" s="22" t="n"/>
      <c r="E235" s="20" t="n"/>
      <c r="F235" s="20" t="n"/>
      <c r="G235" s="20" t="n"/>
      <c r="H235" s="20" t="n"/>
      <c r="I235" s="20" t="n"/>
      <c r="J235" s="20" t="n"/>
      <c r="K235" s="23" t="str">
        <f>IF(COUNTA($A235:$D235)=0,"",IF(AND($F235="Confirmed",OR($E235="",$E235=Summary!$B$6),ISNUMBER($D235)),$D235,0))</f>
        <v/>
      </c>
      <c r="L235" s="23" t="str">
        <f>IF(COUNTA($A235:$D235)=0,"",IF(AND($F235="Reported",OR($E235="",$E235=Summary!$B$6),ISNUMBER($D235)),$D235,0))</f>
        <v/>
      </c>
      <c r="M235" s="24" t="str">
        <f>IF(COUNTA($A235:$D235)=0,"",IF($B235="","no",IF(COUNTIF(Charges!$A$5:$A$124,$B235)&gt;0,"yes","no")))</f>
        <v/>
      </c>
      <c r="N235" s="25" t="str">
        <f>IF(AND($F235="Confirmed",$M235="yes",ISNUMBER($C235)),IFERROR(IF(ISNUMBER(INDEX(Charges!$E$5:$E$124,MATCH($B235,Charges!$A$5:$A$124,0))),$C235-INDEX(Charges!$E$5:$E$124,MATCH($B235,Charges!$A$5:$A$124,0)),""),""),"")</f>
        <v/>
      </c>
      <c r="O235" s="24" t="str">
        <f>IF(COUNTA($A235:$D235)=0,"",IF($A235="","Add a payment ID",IF(COUNTIF($A$5:$A$404,$A235)&gt;1,"Duplicate payment ID",IF(AND($F235&lt;&gt;"Reported",$F235&lt;&gt;"Confirmed",$F235&lt;&gt;"Voided"),"Choose a confirmation state",IF($B235="","Add the charge ID this payment applies to",IF($M235="no","Charge ID not found on the Charges sheet",IF(NOT(ISNUMBER($D235)),"Enter the amount",IF(NOT(ISNUMBER($C235)),"Enter the date as YYYY-MM-DD",IF(AND($E235&lt;&gt;"",$E235&lt;&gt;Summary!$B$6),"Currency differs from the ledger: not counted",IF(AND($F235="Voided",$J235=""),"Add the reason for voiding in Note",IF(AND($F235&lt;&gt;"Voided",$G235&lt;&gt;"",COUNTIFS($B$5:$B$404,$B235,$G$5:$G$404,$G235,$D$5:$D$404,$D235,$F$5:$F$404,"&lt;&gt;Voided")&gt;1),"Possible duplicate: same charge, reference and amount","")))))))))))</f>
        <v/>
      </c>
    </row>
    <row r="236">
      <c r="A236" s="20" t="n"/>
      <c r="B236" s="20" t="n"/>
      <c r="C236" s="21" t="n"/>
      <c r="D236" s="22" t="n"/>
      <c r="E236" s="20" t="n"/>
      <c r="F236" s="20" t="n"/>
      <c r="G236" s="20" t="n"/>
      <c r="H236" s="20" t="n"/>
      <c r="I236" s="20" t="n"/>
      <c r="J236" s="20" t="n"/>
      <c r="K236" s="23" t="str">
        <f>IF(COUNTA($A236:$D236)=0,"",IF(AND($F236="Confirmed",OR($E236="",$E236=Summary!$B$6),ISNUMBER($D236)),$D236,0))</f>
        <v/>
      </c>
      <c r="L236" s="23" t="str">
        <f>IF(COUNTA($A236:$D236)=0,"",IF(AND($F236="Reported",OR($E236="",$E236=Summary!$B$6),ISNUMBER($D236)),$D236,0))</f>
        <v/>
      </c>
      <c r="M236" s="24" t="str">
        <f>IF(COUNTA($A236:$D236)=0,"",IF($B236="","no",IF(COUNTIF(Charges!$A$5:$A$124,$B236)&gt;0,"yes","no")))</f>
        <v/>
      </c>
      <c r="N236" s="25" t="str">
        <f>IF(AND($F236="Confirmed",$M236="yes",ISNUMBER($C236)),IFERROR(IF(ISNUMBER(INDEX(Charges!$E$5:$E$124,MATCH($B236,Charges!$A$5:$A$124,0))),$C236-INDEX(Charges!$E$5:$E$124,MATCH($B236,Charges!$A$5:$A$124,0)),""),""),"")</f>
        <v/>
      </c>
      <c r="O236" s="24" t="str">
        <f>IF(COUNTA($A236:$D236)=0,"",IF($A236="","Add a payment ID",IF(COUNTIF($A$5:$A$404,$A236)&gt;1,"Duplicate payment ID",IF(AND($F236&lt;&gt;"Reported",$F236&lt;&gt;"Confirmed",$F236&lt;&gt;"Voided"),"Choose a confirmation state",IF($B236="","Add the charge ID this payment applies to",IF($M236="no","Charge ID not found on the Charges sheet",IF(NOT(ISNUMBER($D236)),"Enter the amount",IF(NOT(ISNUMBER($C236)),"Enter the date as YYYY-MM-DD",IF(AND($E236&lt;&gt;"",$E236&lt;&gt;Summary!$B$6),"Currency differs from the ledger: not counted",IF(AND($F236="Voided",$J236=""),"Add the reason for voiding in Note",IF(AND($F236&lt;&gt;"Voided",$G236&lt;&gt;"",COUNTIFS($B$5:$B$404,$B236,$G$5:$G$404,$G236,$D$5:$D$404,$D236,$F$5:$F$404,"&lt;&gt;Voided")&gt;1),"Possible duplicate: same charge, reference and amount","")))))))))))</f>
        <v/>
      </c>
    </row>
    <row r="237">
      <c r="A237" s="20" t="n"/>
      <c r="B237" s="20" t="n"/>
      <c r="C237" s="21" t="n"/>
      <c r="D237" s="22" t="n"/>
      <c r="E237" s="20" t="n"/>
      <c r="F237" s="20" t="n"/>
      <c r="G237" s="20" t="n"/>
      <c r="H237" s="20" t="n"/>
      <c r="I237" s="20" t="n"/>
      <c r="J237" s="20" t="n"/>
      <c r="K237" s="23" t="str">
        <f>IF(COUNTA($A237:$D237)=0,"",IF(AND($F237="Confirmed",OR($E237="",$E237=Summary!$B$6),ISNUMBER($D237)),$D237,0))</f>
        <v/>
      </c>
      <c r="L237" s="23" t="str">
        <f>IF(COUNTA($A237:$D237)=0,"",IF(AND($F237="Reported",OR($E237="",$E237=Summary!$B$6),ISNUMBER($D237)),$D237,0))</f>
        <v/>
      </c>
      <c r="M237" s="24" t="str">
        <f>IF(COUNTA($A237:$D237)=0,"",IF($B237="","no",IF(COUNTIF(Charges!$A$5:$A$124,$B237)&gt;0,"yes","no")))</f>
        <v/>
      </c>
      <c r="N237" s="25" t="str">
        <f>IF(AND($F237="Confirmed",$M237="yes",ISNUMBER($C237)),IFERROR(IF(ISNUMBER(INDEX(Charges!$E$5:$E$124,MATCH($B237,Charges!$A$5:$A$124,0))),$C237-INDEX(Charges!$E$5:$E$124,MATCH($B237,Charges!$A$5:$A$124,0)),""),""),"")</f>
        <v/>
      </c>
      <c r="O237" s="24" t="str">
        <f>IF(COUNTA($A237:$D237)=0,"",IF($A237="","Add a payment ID",IF(COUNTIF($A$5:$A$404,$A237)&gt;1,"Duplicate payment ID",IF(AND($F237&lt;&gt;"Reported",$F237&lt;&gt;"Confirmed",$F237&lt;&gt;"Voided"),"Choose a confirmation state",IF($B237="","Add the charge ID this payment applies to",IF($M237="no","Charge ID not found on the Charges sheet",IF(NOT(ISNUMBER($D237)),"Enter the amount",IF(NOT(ISNUMBER($C237)),"Enter the date as YYYY-MM-DD",IF(AND($E237&lt;&gt;"",$E237&lt;&gt;Summary!$B$6),"Currency differs from the ledger: not counted",IF(AND($F237="Voided",$J237=""),"Add the reason for voiding in Note",IF(AND($F237&lt;&gt;"Voided",$G237&lt;&gt;"",COUNTIFS($B$5:$B$404,$B237,$G$5:$G$404,$G237,$D$5:$D$404,$D237,$F$5:$F$404,"&lt;&gt;Voided")&gt;1),"Possible duplicate: same charge, reference and amount","")))))))))))</f>
        <v/>
      </c>
    </row>
    <row r="238">
      <c r="A238" s="20" t="n"/>
      <c r="B238" s="20" t="n"/>
      <c r="C238" s="21" t="n"/>
      <c r="D238" s="22" t="n"/>
      <c r="E238" s="20" t="n"/>
      <c r="F238" s="20" t="n"/>
      <c r="G238" s="20" t="n"/>
      <c r="H238" s="20" t="n"/>
      <c r="I238" s="20" t="n"/>
      <c r="J238" s="20" t="n"/>
      <c r="K238" s="23" t="str">
        <f>IF(COUNTA($A238:$D238)=0,"",IF(AND($F238="Confirmed",OR($E238="",$E238=Summary!$B$6),ISNUMBER($D238)),$D238,0))</f>
        <v/>
      </c>
      <c r="L238" s="23" t="str">
        <f>IF(COUNTA($A238:$D238)=0,"",IF(AND($F238="Reported",OR($E238="",$E238=Summary!$B$6),ISNUMBER($D238)),$D238,0))</f>
        <v/>
      </c>
      <c r="M238" s="24" t="str">
        <f>IF(COUNTA($A238:$D238)=0,"",IF($B238="","no",IF(COUNTIF(Charges!$A$5:$A$124,$B238)&gt;0,"yes","no")))</f>
        <v/>
      </c>
      <c r="N238" s="25" t="str">
        <f>IF(AND($F238="Confirmed",$M238="yes",ISNUMBER($C238)),IFERROR(IF(ISNUMBER(INDEX(Charges!$E$5:$E$124,MATCH($B238,Charges!$A$5:$A$124,0))),$C238-INDEX(Charges!$E$5:$E$124,MATCH($B238,Charges!$A$5:$A$124,0)),""),""),"")</f>
        <v/>
      </c>
      <c r="O238" s="24" t="str">
        <f>IF(COUNTA($A238:$D238)=0,"",IF($A238="","Add a payment ID",IF(COUNTIF($A$5:$A$404,$A238)&gt;1,"Duplicate payment ID",IF(AND($F238&lt;&gt;"Reported",$F238&lt;&gt;"Confirmed",$F238&lt;&gt;"Voided"),"Choose a confirmation state",IF($B238="","Add the charge ID this payment applies to",IF($M238="no","Charge ID not found on the Charges sheet",IF(NOT(ISNUMBER($D238)),"Enter the amount",IF(NOT(ISNUMBER($C238)),"Enter the date as YYYY-MM-DD",IF(AND($E238&lt;&gt;"",$E238&lt;&gt;Summary!$B$6),"Currency differs from the ledger: not counted",IF(AND($F238="Voided",$J238=""),"Add the reason for voiding in Note",IF(AND($F238&lt;&gt;"Voided",$G238&lt;&gt;"",COUNTIFS($B$5:$B$404,$B238,$G$5:$G$404,$G238,$D$5:$D$404,$D238,$F$5:$F$404,"&lt;&gt;Voided")&gt;1),"Possible duplicate: same charge, reference and amount","")))))))))))</f>
        <v/>
      </c>
    </row>
    <row r="239">
      <c r="A239" s="20" t="n"/>
      <c r="B239" s="20" t="n"/>
      <c r="C239" s="21" t="n"/>
      <c r="D239" s="22" t="n"/>
      <c r="E239" s="20" t="n"/>
      <c r="F239" s="20" t="n"/>
      <c r="G239" s="20" t="n"/>
      <c r="H239" s="20" t="n"/>
      <c r="I239" s="20" t="n"/>
      <c r="J239" s="20" t="n"/>
      <c r="K239" s="23" t="str">
        <f>IF(COUNTA($A239:$D239)=0,"",IF(AND($F239="Confirmed",OR($E239="",$E239=Summary!$B$6),ISNUMBER($D239)),$D239,0))</f>
        <v/>
      </c>
      <c r="L239" s="23" t="str">
        <f>IF(COUNTA($A239:$D239)=0,"",IF(AND($F239="Reported",OR($E239="",$E239=Summary!$B$6),ISNUMBER($D239)),$D239,0))</f>
        <v/>
      </c>
      <c r="M239" s="24" t="str">
        <f>IF(COUNTA($A239:$D239)=0,"",IF($B239="","no",IF(COUNTIF(Charges!$A$5:$A$124,$B239)&gt;0,"yes","no")))</f>
        <v/>
      </c>
      <c r="N239" s="25" t="str">
        <f>IF(AND($F239="Confirmed",$M239="yes",ISNUMBER($C239)),IFERROR(IF(ISNUMBER(INDEX(Charges!$E$5:$E$124,MATCH($B239,Charges!$A$5:$A$124,0))),$C239-INDEX(Charges!$E$5:$E$124,MATCH($B239,Charges!$A$5:$A$124,0)),""),""),"")</f>
        <v/>
      </c>
      <c r="O239" s="24" t="str">
        <f>IF(COUNTA($A239:$D239)=0,"",IF($A239="","Add a payment ID",IF(COUNTIF($A$5:$A$404,$A239)&gt;1,"Duplicate payment ID",IF(AND($F239&lt;&gt;"Reported",$F239&lt;&gt;"Confirmed",$F239&lt;&gt;"Voided"),"Choose a confirmation state",IF($B239="","Add the charge ID this payment applies to",IF($M239="no","Charge ID not found on the Charges sheet",IF(NOT(ISNUMBER($D239)),"Enter the amount",IF(NOT(ISNUMBER($C239)),"Enter the date as YYYY-MM-DD",IF(AND($E239&lt;&gt;"",$E239&lt;&gt;Summary!$B$6),"Currency differs from the ledger: not counted",IF(AND($F239="Voided",$J239=""),"Add the reason for voiding in Note",IF(AND($F239&lt;&gt;"Voided",$G239&lt;&gt;"",COUNTIFS($B$5:$B$404,$B239,$G$5:$G$404,$G239,$D$5:$D$404,$D239,$F$5:$F$404,"&lt;&gt;Voided")&gt;1),"Possible duplicate: same charge, reference and amount","")))))))))))</f>
        <v/>
      </c>
    </row>
    <row r="240">
      <c r="A240" s="20" t="n"/>
      <c r="B240" s="20" t="n"/>
      <c r="C240" s="21" t="n"/>
      <c r="D240" s="22" t="n"/>
      <c r="E240" s="20" t="n"/>
      <c r="F240" s="20" t="n"/>
      <c r="G240" s="20" t="n"/>
      <c r="H240" s="20" t="n"/>
      <c r="I240" s="20" t="n"/>
      <c r="J240" s="20" t="n"/>
      <c r="K240" s="23" t="str">
        <f>IF(COUNTA($A240:$D240)=0,"",IF(AND($F240="Confirmed",OR($E240="",$E240=Summary!$B$6),ISNUMBER($D240)),$D240,0))</f>
        <v/>
      </c>
      <c r="L240" s="23" t="str">
        <f>IF(COUNTA($A240:$D240)=0,"",IF(AND($F240="Reported",OR($E240="",$E240=Summary!$B$6),ISNUMBER($D240)),$D240,0))</f>
        <v/>
      </c>
      <c r="M240" s="24" t="str">
        <f>IF(COUNTA($A240:$D240)=0,"",IF($B240="","no",IF(COUNTIF(Charges!$A$5:$A$124,$B240)&gt;0,"yes","no")))</f>
        <v/>
      </c>
      <c r="N240" s="25" t="str">
        <f>IF(AND($F240="Confirmed",$M240="yes",ISNUMBER($C240)),IFERROR(IF(ISNUMBER(INDEX(Charges!$E$5:$E$124,MATCH($B240,Charges!$A$5:$A$124,0))),$C240-INDEX(Charges!$E$5:$E$124,MATCH($B240,Charges!$A$5:$A$124,0)),""),""),"")</f>
        <v/>
      </c>
      <c r="O240" s="24" t="str">
        <f>IF(COUNTA($A240:$D240)=0,"",IF($A240="","Add a payment ID",IF(COUNTIF($A$5:$A$404,$A240)&gt;1,"Duplicate payment ID",IF(AND($F240&lt;&gt;"Reported",$F240&lt;&gt;"Confirmed",$F240&lt;&gt;"Voided"),"Choose a confirmation state",IF($B240="","Add the charge ID this payment applies to",IF($M240="no","Charge ID not found on the Charges sheet",IF(NOT(ISNUMBER($D240)),"Enter the amount",IF(NOT(ISNUMBER($C240)),"Enter the date as YYYY-MM-DD",IF(AND($E240&lt;&gt;"",$E240&lt;&gt;Summary!$B$6),"Currency differs from the ledger: not counted",IF(AND($F240="Voided",$J240=""),"Add the reason for voiding in Note",IF(AND($F240&lt;&gt;"Voided",$G240&lt;&gt;"",COUNTIFS($B$5:$B$404,$B240,$G$5:$G$404,$G240,$D$5:$D$404,$D240,$F$5:$F$404,"&lt;&gt;Voided")&gt;1),"Possible duplicate: same charge, reference and amount","")))))))))))</f>
        <v/>
      </c>
    </row>
    <row r="241">
      <c r="A241" s="20" t="n"/>
      <c r="B241" s="20" t="n"/>
      <c r="C241" s="21" t="n"/>
      <c r="D241" s="22" t="n"/>
      <c r="E241" s="20" t="n"/>
      <c r="F241" s="20" t="n"/>
      <c r="G241" s="20" t="n"/>
      <c r="H241" s="20" t="n"/>
      <c r="I241" s="20" t="n"/>
      <c r="J241" s="20" t="n"/>
      <c r="K241" s="23" t="str">
        <f>IF(COUNTA($A241:$D241)=0,"",IF(AND($F241="Confirmed",OR($E241="",$E241=Summary!$B$6),ISNUMBER($D241)),$D241,0))</f>
        <v/>
      </c>
      <c r="L241" s="23" t="str">
        <f>IF(COUNTA($A241:$D241)=0,"",IF(AND($F241="Reported",OR($E241="",$E241=Summary!$B$6),ISNUMBER($D241)),$D241,0))</f>
        <v/>
      </c>
      <c r="M241" s="24" t="str">
        <f>IF(COUNTA($A241:$D241)=0,"",IF($B241="","no",IF(COUNTIF(Charges!$A$5:$A$124,$B241)&gt;0,"yes","no")))</f>
        <v/>
      </c>
      <c r="N241" s="25" t="str">
        <f>IF(AND($F241="Confirmed",$M241="yes",ISNUMBER($C241)),IFERROR(IF(ISNUMBER(INDEX(Charges!$E$5:$E$124,MATCH($B241,Charges!$A$5:$A$124,0))),$C241-INDEX(Charges!$E$5:$E$124,MATCH($B241,Charges!$A$5:$A$124,0)),""),""),"")</f>
        <v/>
      </c>
      <c r="O241" s="24" t="str">
        <f>IF(COUNTA($A241:$D241)=0,"",IF($A241="","Add a payment ID",IF(COUNTIF($A$5:$A$404,$A241)&gt;1,"Duplicate payment ID",IF(AND($F241&lt;&gt;"Reported",$F241&lt;&gt;"Confirmed",$F241&lt;&gt;"Voided"),"Choose a confirmation state",IF($B241="","Add the charge ID this payment applies to",IF($M241="no","Charge ID not found on the Charges sheet",IF(NOT(ISNUMBER($D241)),"Enter the amount",IF(NOT(ISNUMBER($C241)),"Enter the date as YYYY-MM-DD",IF(AND($E241&lt;&gt;"",$E241&lt;&gt;Summary!$B$6),"Currency differs from the ledger: not counted",IF(AND($F241="Voided",$J241=""),"Add the reason for voiding in Note",IF(AND($F241&lt;&gt;"Voided",$G241&lt;&gt;"",COUNTIFS($B$5:$B$404,$B241,$G$5:$G$404,$G241,$D$5:$D$404,$D241,$F$5:$F$404,"&lt;&gt;Voided")&gt;1),"Possible duplicate: same charge, reference and amount","")))))))))))</f>
        <v/>
      </c>
    </row>
    <row r="242">
      <c r="A242" s="20" t="n"/>
      <c r="B242" s="20" t="n"/>
      <c r="C242" s="21" t="n"/>
      <c r="D242" s="22" t="n"/>
      <c r="E242" s="20" t="n"/>
      <c r="F242" s="20" t="n"/>
      <c r="G242" s="20" t="n"/>
      <c r="H242" s="20" t="n"/>
      <c r="I242" s="20" t="n"/>
      <c r="J242" s="20" t="n"/>
      <c r="K242" s="23" t="str">
        <f>IF(COUNTA($A242:$D242)=0,"",IF(AND($F242="Confirmed",OR($E242="",$E242=Summary!$B$6),ISNUMBER($D242)),$D242,0))</f>
        <v/>
      </c>
      <c r="L242" s="23" t="str">
        <f>IF(COUNTA($A242:$D242)=0,"",IF(AND($F242="Reported",OR($E242="",$E242=Summary!$B$6),ISNUMBER($D242)),$D242,0))</f>
        <v/>
      </c>
      <c r="M242" s="24" t="str">
        <f>IF(COUNTA($A242:$D242)=0,"",IF($B242="","no",IF(COUNTIF(Charges!$A$5:$A$124,$B242)&gt;0,"yes","no")))</f>
        <v/>
      </c>
      <c r="N242" s="25" t="str">
        <f>IF(AND($F242="Confirmed",$M242="yes",ISNUMBER($C242)),IFERROR(IF(ISNUMBER(INDEX(Charges!$E$5:$E$124,MATCH($B242,Charges!$A$5:$A$124,0))),$C242-INDEX(Charges!$E$5:$E$124,MATCH($B242,Charges!$A$5:$A$124,0)),""),""),"")</f>
        <v/>
      </c>
      <c r="O242" s="24" t="str">
        <f>IF(COUNTA($A242:$D242)=0,"",IF($A242="","Add a payment ID",IF(COUNTIF($A$5:$A$404,$A242)&gt;1,"Duplicate payment ID",IF(AND($F242&lt;&gt;"Reported",$F242&lt;&gt;"Confirmed",$F242&lt;&gt;"Voided"),"Choose a confirmation state",IF($B242="","Add the charge ID this payment applies to",IF($M242="no","Charge ID not found on the Charges sheet",IF(NOT(ISNUMBER($D242)),"Enter the amount",IF(NOT(ISNUMBER($C242)),"Enter the date as YYYY-MM-DD",IF(AND($E242&lt;&gt;"",$E242&lt;&gt;Summary!$B$6),"Currency differs from the ledger: not counted",IF(AND($F242="Voided",$J242=""),"Add the reason for voiding in Note",IF(AND($F242&lt;&gt;"Voided",$G242&lt;&gt;"",COUNTIFS($B$5:$B$404,$B242,$G$5:$G$404,$G242,$D$5:$D$404,$D242,$F$5:$F$404,"&lt;&gt;Voided")&gt;1),"Possible duplicate: same charge, reference and amount","")))))))))))</f>
        <v/>
      </c>
    </row>
    <row r="243">
      <c r="A243" s="20" t="n"/>
      <c r="B243" s="20" t="n"/>
      <c r="C243" s="21" t="n"/>
      <c r="D243" s="22" t="n"/>
      <c r="E243" s="20" t="n"/>
      <c r="F243" s="20" t="n"/>
      <c r="G243" s="20" t="n"/>
      <c r="H243" s="20" t="n"/>
      <c r="I243" s="20" t="n"/>
      <c r="J243" s="20" t="n"/>
      <c r="K243" s="23" t="str">
        <f>IF(COUNTA($A243:$D243)=0,"",IF(AND($F243="Confirmed",OR($E243="",$E243=Summary!$B$6),ISNUMBER($D243)),$D243,0))</f>
        <v/>
      </c>
      <c r="L243" s="23" t="str">
        <f>IF(COUNTA($A243:$D243)=0,"",IF(AND($F243="Reported",OR($E243="",$E243=Summary!$B$6),ISNUMBER($D243)),$D243,0))</f>
        <v/>
      </c>
      <c r="M243" s="24" t="str">
        <f>IF(COUNTA($A243:$D243)=0,"",IF($B243="","no",IF(COUNTIF(Charges!$A$5:$A$124,$B243)&gt;0,"yes","no")))</f>
        <v/>
      </c>
      <c r="N243" s="25" t="str">
        <f>IF(AND($F243="Confirmed",$M243="yes",ISNUMBER($C243)),IFERROR(IF(ISNUMBER(INDEX(Charges!$E$5:$E$124,MATCH($B243,Charges!$A$5:$A$124,0))),$C243-INDEX(Charges!$E$5:$E$124,MATCH($B243,Charges!$A$5:$A$124,0)),""),""),"")</f>
        <v/>
      </c>
      <c r="O243" s="24" t="str">
        <f>IF(COUNTA($A243:$D243)=0,"",IF($A243="","Add a payment ID",IF(COUNTIF($A$5:$A$404,$A243)&gt;1,"Duplicate payment ID",IF(AND($F243&lt;&gt;"Reported",$F243&lt;&gt;"Confirmed",$F243&lt;&gt;"Voided"),"Choose a confirmation state",IF($B243="","Add the charge ID this payment applies to",IF($M243="no","Charge ID not found on the Charges sheet",IF(NOT(ISNUMBER($D243)),"Enter the amount",IF(NOT(ISNUMBER($C243)),"Enter the date as YYYY-MM-DD",IF(AND($E243&lt;&gt;"",$E243&lt;&gt;Summary!$B$6),"Currency differs from the ledger: not counted",IF(AND($F243="Voided",$J243=""),"Add the reason for voiding in Note",IF(AND($F243&lt;&gt;"Voided",$G243&lt;&gt;"",COUNTIFS($B$5:$B$404,$B243,$G$5:$G$404,$G243,$D$5:$D$404,$D243,$F$5:$F$404,"&lt;&gt;Voided")&gt;1),"Possible duplicate: same charge, reference and amount","")))))))))))</f>
        <v/>
      </c>
    </row>
    <row r="244">
      <c r="A244" s="20" t="n"/>
      <c r="B244" s="20" t="n"/>
      <c r="C244" s="21" t="n"/>
      <c r="D244" s="22" t="n"/>
      <c r="E244" s="20" t="n"/>
      <c r="F244" s="20" t="n"/>
      <c r="G244" s="20" t="n"/>
      <c r="H244" s="20" t="n"/>
      <c r="I244" s="20" t="n"/>
      <c r="J244" s="20" t="n"/>
      <c r="K244" s="23" t="str">
        <f>IF(COUNTA($A244:$D244)=0,"",IF(AND($F244="Confirmed",OR($E244="",$E244=Summary!$B$6),ISNUMBER($D244)),$D244,0))</f>
        <v/>
      </c>
      <c r="L244" s="23" t="str">
        <f>IF(COUNTA($A244:$D244)=0,"",IF(AND($F244="Reported",OR($E244="",$E244=Summary!$B$6),ISNUMBER($D244)),$D244,0))</f>
        <v/>
      </c>
      <c r="M244" s="24" t="str">
        <f>IF(COUNTA($A244:$D244)=0,"",IF($B244="","no",IF(COUNTIF(Charges!$A$5:$A$124,$B244)&gt;0,"yes","no")))</f>
        <v/>
      </c>
      <c r="N244" s="25" t="str">
        <f>IF(AND($F244="Confirmed",$M244="yes",ISNUMBER($C244)),IFERROR(IF(ISNUMBER(INDEX(Charges!$E$5:$E$124,MATCH($B244,Charges!$A$5:$A$124,0))),$C244-INDEX(Charges!$E$5:$E$124,MATCH($B244,Charges!$A$5:$A$124,0)),""),""),"")</f>
        <v/>
      </c>
      <c r="O244" s="24" t="str">
        <f>IF(COUNTA($A244:$D244)=0,"",IF($A244="","Add a payment ID",IF(COUNTIF($A$5:$A$404,$A244)&gt;1,"Duplicate payment ID",IF(AND($F244&lt;&gt;"Reported",$F244&lt;&gt;"Confirmed",$F244&lt;&gt;"Voided"),"Choose a confirmation state",IF($B244="","Add the charge ID this payment applies to",IF($M244="no","Charge ID not found on the Charges sheet",IF(NOT(ISNUMBER($D244)),"Enter the amount",IF(NOT(ISNUMBER($C244)),"Enter the date as YYYY-MM-DD",IF(AND($E244&lt;&gt;"",$E244&lt;&gt;Summary!$B$6),"Currency differs from the ledger: not counted",IF(AND($F244="Voided",$J244=""),"Add the reason for voiding in Note",IF(AND($F244&lt;&gt;"Voided",$G244&lt;&gt;"",COUNTIFS($B$5:$B$404,$B244,$G$5:$G$404,$G244,$D$5:$D$404,$D244,$F$5:$F$404,"&lt;&gt;Voided")&gt;1),"Possible duplicate: same charge, reference and amount","")))))))))))</f>
        <v/>
      </c>
    </row>
    <row r="245">
      <c r="A245" s="20" t="n"/>
      <c r="B245" s="20" t="n"/>
      <c r="C245" s="21" t="n"/>
      <c r="D245" s="22" t="n"/>
      <c r="E245" s="20" t="n"/>
      <c r="F245" s="20" t="n"/>
      <c r="G245" s="20" t="n"/>
      <c r="H245" s="20" t="n"/>
      <c r="I245" s="20" t="n"/>
      <c r="J245" s="20" t="n"/>
      <c r="K245" s="23" t="str">
        <f>IF(COUNTA($A245:$D245)=0,"",IF(AND($F245="Confirmed",OR($E245="",$E245=Summary!$B$6),ISNUMBER($D245)),$D245,0))</f>
        <v/>
      </c>
      <c r="L245" s="23" t="str">
        <f>IF(COUNTA($A245:$D245)=0,"",IF(AND($F245="Reported",OR($E245="",$E245=Summary!$B$6),ISNUMBER($D245)),$D245,0))</f>
        <v/>
      </c>
      <c r="M245" s="24" t="str">
        <f>IF(COUNTA($A245:$D245)=0,"",IF($B245="","no",IF(COUNTIF(Charges!$A$5:$A$124,$B245)&gt;0,"yes","no")))</f>
        <v/>
      </c>
      <c r="N245" s="25" t="str">
        <f>IF(AND($F245="Confirmed",$M245="yes",ISNUMBER($C245)),IFERROR(IF(ISNUMBER(INDEX(Charges!$E$5:$E$124,MATCH($B245,Charges!$A$5:$A$124,0))),$C245-INDEX(Charges!$E$5:$E$124,MATCH($B245,Charges!$A$5:$A$124,0)),""),""),"")</f>
        <v/>
      </c>
      <c r="O245" s="24" t="str">
        <f>IF(COUNTA($A245:$D245)=0,"",IF($A245="","Add a payment ID",IF(COUNTIF($A$5:$A$404,$A245)&gt;1,"Duplicate payment ID",IF(AND($F245&lt;&gt;"Reported",$F245&lt;&gt;"Confirmed",$F245&lt;&gt;"Voided"),"Choose a confirmation state",IF($B245="","Add the charge ID this payment applies to",IF($M245="no","Charge ID not found on the Charges sheet",IF(NOT(ISNUMBER($D245)),"Enter the amount",IF(NOT(ISNUMBER($C245)),"Enter the date as YYYY-MM-DD",IF(AND($E245&lt;&gt;"",$E245&lt;&gt;Summary!$B$6),"Currency differs from the ledger: not counted",IF(AND($F245="Voided",$J245=""),"Add the reason for voiding in Note",IF(AND($F245&lt;&gt;"Voided",$G245&lt;&gt;"",COUNTIFS($B$5:$B$404,$B245,$G$5:$G$404,$G245,$D$5:$D$404,$D245,$F$5:$F$404,"&lt;&gt;Voided")&gt;1),"Possible duplicate: same charge, reference and amount","")))))))))))</f>
        <v/>
      </c>
    </row>
    <row r="246">
      <c r="A246" s="20" t="n"/>
      <c r="B246" s="20" t="n"/>
      <c r="C246" s="21" t="n"/>
      <c r="D246" s="22" t="n"/>
      <c r="E246" s="20" t="n"/>
      <c r="F246" s="20" t="n"/>
      <c r="G246" s="20" t="n"/>
      <c r="H246" s="20" t="n"/>
      <c r="I246" s="20" t="n"/>
      <c r="J246" s="20" t="n"/>
      <c r="K246" s="23" t="str">
        <f>IF(COUNTA($A246:$D246)=0,"",IF(AND($F246="Confirmed",OR($E246="",$E246=Summary!$B$6),ISNUMBER($D246)),$D246,0))</f>
        <v/>
      </c>
      <c r="L246" s="23" t="str">
        <f>IF(COUNTA($A246:$D246)=0,"",IF(AND($F246="Reported",OR($E246="",$E246=Summary!$B$6),ISNUMBER($D246)),$D246,0))</f>
        <v/>
      </c>
      <c r="M246" s="24" t="str">
        <f>IF(COUNTA($A246:$D246)=0,"",IF($B246="","no",IF(COUNTIF(Charges!$A$5:$A$124,$B246)&gt;0,"yes","no")))</f>
        <v/>
      </c>
      <c r="N246" s="25" t="str">
        <f>IF(AND($F246="Confirmed",$M246="yes",ISNUMBER($C246)),IFERROR(IF(ISNUMBER(INDEX(Charges!$E$5:$E$124,MATCH($B246,Charges!$A$5:$A$124,0))),$C246-INDEX(Charges!$E$5:$E$124,MATCH($B246,Charges!$A$5:$A$124,0)),""),""),"")</f>
        <v/>
      </c>
      <c r="O246" s="24" t="str">
        <f>IF(COUNTA($A246:$D246)=0,"",IF($A246="","Add a payment ID",IF(COUNTIF($A$5:$A$404,$A246)&gt;1,"Duplicate payment ID",IF(AND($F246&lt;&gt;"Reported",$F246&lt;&gt;"Confirmed",$F246&lt;&gt;"Voided"),"Choose a confirmation state",IF($B246="","Add the charge ID this payment applies to",IF($M246="no","Charge ID not found on the Charges sheet",IF(NOT(ISNUMBER($D246)),"Enter the amount",IF(NOT(ISNUMBER($C246)),"Enter the date as YYYY-MM-DD",IF(AND($E246&lt;&gt;"",$E246&lt;&gt;Summary!$B$6),"Currency differs from the ledger: not counted",IF(AND($F246="Voided",$J246=""),"Add the reason for voiding in Note",IF(AND($F246&lt;&gt;"Voided",$G246&lt;&gt;"",COUNTIFS($B$5:$B$404,$B246,$G$5:$G$404,$G246,$D$5:$D$404,$D246,$F$5:$F$404,"&lt;&gt;Voided")&gt;1),"Possible duplicate: same charge, reference and amount","")))))))))))</f>
        <v/>
      </c>
    </row>
    <row r="247">
      <c r="A247" s="20" t="n"/>
      <c r="B247" s="20" t="n"/>
      <c r="C247" s="21" t="n"/>
      <c r="D247" s="22" t="n"/>
      <c r="E247" s="20" t="n"/>
      <c r="F247" s="20" t="n"/>
      <c r="G247" s="20" t="n"/>
      <c r="H247" s="20" t="n"/>
      <c r="I247" s="20" t="n"/>
      <c r="J247" s="20" t="n"/>
      <c r="K247" s="23" t="str">
        <f>IF(COUNTA($A247:$D247)=0,"",IF(AND($F247="Confirmed",OR($E247="",$E247=Summary!$B$6),ISNUMBER($D247)),$D247,0))</f>
        <v/>
      </c>
      <c r="L247" s="23" t="str">
        <f>IF(COUNTA($A247:$D247)=0,"",IF(AND($F247="Reported",OR($E247="",$E247=Summary!$B$6),ISNUMBER($D247)),$D247,0))</f>
        <v/>
      </c>
      <c r="M247" s="24" t="str">
        <f>IF(COUNTA($A247:$D247)=0,"",IF($B247="","no",IF(COUNTIF(Charges!$A$5:$A$124,$B247)&gt;0,"yes","no")))</f>
        <v/>
      </c>
      <c r="N247" s="25" t="str">
        <f>IF(AND($F247="Confirmed",$M247="yes",ISNUMBER($C247)),IFERROR(IF(ISNUMBER(INDEX(Charges!$E$5:$E$124,MATCH($B247,Charges!$A$5:$A$124,0))),$C247-INDEX(Charges!$E$5:$E$124,MATCH($B247,Charges!$A$5:$A$124,0)),""),""),"")</f>
        <v/>
      </c>
      <c r="O247" s="24" t="str">
        <f>IF(COUNTA($A247:$D247)=0,"",IF($A247="","Add a payment ID",IF(COUNTIF($A$5:$A$404,$A247)&gt;1,"Duplicate payment ID",IF(AND($F247&lt;&gt;"Reported",$F247&lt;&gt;"Confirmed",$F247&lt;&gt;"Voided"),"Choose a confirmation state",IF($B247="","Add the charge ID this payment applies to",IF($M247="no","Charge ID not found on the Charges sheet",IF(NOT(ISNUMBER($D247)),"Enter the amount",IF(NOT(ISNUMBER($C247)),"Enter the date as YYYY-MM-DD",IF(AND($E247&lt;&gt;"",$E247&lt;&gt;Summary!$B$6),"Currency differs from the ledger: not counted",IF(AND($F247="Voided",$J247=""),"Add the reason for voiding in Note",IF(AND($F247&lt;&gt;"Voided",$G247&lt;&gt;"",COUNTIFS($B$5:$B$404,$B247,$G$5:$G$404,$G247,$D$5:$D$404,$D247,$F$5:$F$404,"&lt;&gt;Voided")&gt;1),"Possible duplicate: same charge, reference and amount","")))))))))))</f>
        <v/>
      </c>
    </row>
    <row r="248">
      <c r="A248" s="20" t="n"/>
      <c r="B248" s="20" t="n"/>
      <c r="C248" s="21" t="n"/>
      <c r="D248" s="22" t="n"/>
      <c r="E248" s="20" t="n"/>
      <c r="F248" s="20" t="n"/>
      <c r="G248" s="20" t="n"/>
      <c r="H248" s="20" t="n"/>
      <c r="I248" s="20" t="n"/>
      <c r="J248" s="20" t="n"/>
      <c r="K248" s="23" t="str">
        <f>IF(COUNTA($A248:$D248)=0,"",IF(AND($F248="Confirmed",OR($E248="",$E248=Summary!$B$6),ISNUMBER($D248)),$D248,0))</f>
        <v/>
      </c>
      <c r="L248" s="23" t="str">
        <f>IF(COUNTA($A248:$D248)=0,"",IF(AND($F248="Reported",OR($E248="",$E248=Summary!$B$6),ISNUMBER($D248)),$D248,0))</f>
        <v/>
      </c>
      <c r="M248" s="24" t="str">
        <f>IF(COUNTA($A248:$D248)=0,"",IF($B248="","no",IF(COUNTIF(Charges!$A$5:$A$124,$B248)&gt;0,"yes","no")))</f>
        <v/>
      </c>
      <c r="N248" s="25" t="str">
        <f>IF(AND($F248="Confirmed",$M248="yes",ISNUMBER($C248)),IFERROR(IF(ISNUMBER(INDEX(Charges!$E$5:$E$124,MATCH($B248,Charges!$A$5:$A$124,0))),$C248-INDEX(Charges!$E$5:$E$124,MATCH($B248,Charges!$A$5:$A$124,0)),""),""),"")</f>
        <v/>
      </c>
      <c r="O248" s="24" t="str">
        <f>IF(COUNTA($A248:$D248)=0,"",IF($A248="","Add a payment ID",IF(COUNTIF($A$5:$A$404,$A248)&gt;1,"Duplicate payment ID",IF(AND($F248&lt;&gt;"Reported",$F248&lt;&gt;"Confirmed",$F248&lt;&gt;"Voided"),"Choose a confirmation state",IF($B248="","Add the charge ID this payment applies to",IF($M248="no","Charge ID not found on the Charges sheet",IF(NOT(ISNUMBER($D248)),"Enter the amount",IF(NOT(ISNUMBER($C248)),"Enter the date as YYYY-MM-DD",IF(AND($E248&lt;&gt;"",$E248&lt;&gt;Summary!$B$6),"Currency differs from the ledger: not counted",IF(AND($F248="Voided",$J248=""),"Add the reason for voiding in Note",IF(AND($F248&lt;&gt;"Voided",$G248&lt;&gt;"",COUNTIFS($B$5:$B$404,$B248,$G$5:$G$404,$G248,$D$5:$D$404,$D248,$F$5:$F$404,"&lt;&gt;Voided")&gt;1),"Possible duplicate: same charge, reference and amount","")))))))))))</f>
        <v/>
      </c>
    </row>
    <row r="249">
      <c r="A249" s="20" t="n"/>
      <c r="B249" s="20" t="n"/>
      <c r="C249" s="21" t="n"/>
      <c r="D249" s="22" t="n"/>
      <c r="E249" s="20" t="n"/>
      <c r="F249" s="20" t="n"/>
      <c r="G249" s="20" t="n"/>
      <c r="H249" s="20" t="n"/>
      <c r="I249" s="20" t="n"/>
      <c r="J249" s="20" t="n"/>
      <c r="K249" s="23" t="str">
        <f>IF(COUNTA($A249:$D249)=0,"",IF(AND($F249="Confirmed",OR($E249="",$E249=Summary!$B$6),ISNUMBER($D249)),$D249,0))</f>
        <v/>
      </c>
      <c r="L249" s="23" t="str">
        <f>IF(COUNTA($A249:$D249)=0,"",IF(AND($F249="Reported",OR($E249="",$E249=Summary!$B$6),ISNUMBER($D249)),$D249,0))</f>
        <v/>
      </c>
      <c r="M249" s="24" t="str">
        <f>IF(COUNTA($A249:$D249)=0,"",IF($B249="","no",IF(COUNTIF(Charges!$A$5:$A$124,$B249)&gt;0,"yes","no")))</f>
        <v/>
      </c>
      <c r="N249" s="25" t="str">
        <f>IF(AND($F249="Confirmed",$M249="yes",ISNUMBER($C249)),IFERROR(IF(ISNUMBER(INDEX(Charges!$E$5:$E$124,MATCH($B249,Charges!$A$5:$A$124,0))),$C249-INDEX(Charges!$E$5:$E$124,MATCH($B249,Charges!$A$5:$A$124,0)),""),""),"")</f>
        <v/>
      </c>
      <c r="O249" s="24" t="str">
        <f>IF(COUNTA($A249:$D249)=0,"",IF($A249="","Add a payment ID",IF(COUNTIF($A$5:$A$404,$A249)&gt;1,"Duplicate payment ID",IF(AND($F249&lt;&gt;"Reported",$F249&lt;&gt;"Confirmed",$F249&lt;&gt;"Voided"),"Choose a confirmation state",IF($B249="","Add the charge ID this payment applies to",IF($M249="no","Charge ID not found on the Charges sheet",IF(NOT(ISNUMBER($D249)),"Enter the amount",IF(NOT(ISNUMBER($C249)),"Enter the date as YYYY-MM-DD",IF(AND($E249&lt;&gt;"",$E249&lt;&gt;Summary!$B$6),"Currency differs from the ledger: not counted",IF(AND($F249="Voided",$J249=""),"Add the reason for voiding in Note",IF(AND($F249&lt;&gt;"Voided",$G249&lt;&gt;"",COUNTIFS($B$5:$B$404,$B249,$G$5:$G$404,$G249,$D$5:$D$404,$D249,$F$5:$F$404,"&lt;&gt;Voided")&gt;1),"Possible duplicate: same charge, reference and amount","")))))))))))</f>
        <v/>
      </c>
    </row>
    <row r="250">
      <c r="A250" s="20" t="n"/>
      <c r="B250" s="20" t="n"/>
      <c r="C250" s="21" t="n"/>
      <c r="D250" s="22" t="n"/>
      <c r="E250" s="20" t="n"/>
      <c r="F250" s="20" t="n"/>
      <c r="G250" s="20" t="n"/>
      <c r="H250" s="20" t="n"/>
      <c r="I250" s="20" t="n"/>
      <c r="J250" s="20" t="n"/>
      <c r="K250" s="23" t="str">
        <f>IF(COUNTA($A250:$D250)=0,"",IF(AND($F250="Confirmed",OR($E250="",$E250=Summary!$B$6),ISNUMBER($D250)),$D250,0))</f>
        <v/>
      </c>
      <c r="L250" s="23" t="str">
        <f>IF(COUNTA($A250:$D250)=0,"",IF(AND($F250="Reported",OR($E250="",$E250=Summary!$B$6),ISNUMBER($D250)),$D250,0))</f>
        <v/>
      </c>
      <c r="M250" s="24" t="str">
        <f>IF(COUNTA($A250:$D250)=0,"",IF($B250="","no",IF(COUNTIF(Charges!$A$5:$A$124,$B250)&gt;0,"yes","no")))</f>
        <v/>
      </c>
      <c r="N250" s="25" t="str">
        <f>IF(AND($F250="Confirmed",$M250="yes",ISNUMBER($C250)),IFERROR(IF(ISNUMBER(INDEX(Charges!$E$5:$E$124,MATCH($B250,Charges!$A$5:$A$124,0))),$C250-INDEX(Charges!$E$5:$E$124,MATCH($B250,Charges!$A$5:$A$124,0)),""),""),"")</f>
        <v/>
      </c>
      <c r="O250" s="24" t="str">
        <f>IF(COUNTA($A250:$D250)=0,"",IF($A250="","Add a payment ID",IF(COUNTIF($A$5:$A$404,$A250)&gt;1,"Duplicate payment ID",IF(AND($F250&lt;&gt;"Reported",$F250&lt;&gt;"Confirmed",$F250&lt;&gt;"Voided"),"Choose a confirmation state",IF($B250="","Add the charge ID this payment applies to",IF($M250="no","Charge ID not found on the Charges sheet",IF(NOT(ISNUMBER($D250)),"Enter the amount",IF(NOT(ISNUMBER($C250)),"Enter the date as YYYY-MM-DD",IF(AND($E250&lt;&gt;"",$E250&lt;&gt;Summary!$B$6),"Currency differs from the ledger: not counted",IF(AND($F250="Voided",$J250=""),"Add the reason for voiding in Note",IF(AND($F250&lt;&gt;"Voided",$G250&lt;&gt;"",COUNTIFS($B$5:$B$404,$B250,$G$5:$G$404,$G250,$D$5:$D$404,$D250,$F$5:$F$404,"&lt;&gt;Voided")&gt;1),"Possible duplicate: same charge, reference and amount","")))))))))))</f>
        <v/>
      </c>
    </row>
    <row r="251">
      <c r="A251" s="20" t="n"/>
      <c r="B251" s="20" t="n"/>
      <c r="C251" s="21" t="n"/>
      <c r="D251" s="22" t="n"/>
      <c r="E251" s="20" t="n"/>
      <c r="F251" s="20" t="n"/>
      <c r="G251" s="20" t="n"/>
      <c r="H251" s="20" t="n"/>
      <c r="I251" s="20" t="n"/>
      <c r="J251" s="20" t="n"/>
      <c r="K251" s="23" t="str">
        <f>IF(COUNTA($A251:$D251)=0,"",IF(AND($F251="Confirmed",OR($E251="",$E251=Summary!$B$6),ISNUMBER($D251)),$D251,0))</f>
        <v/>
      </c>
      <c r="L251" s="23" t="str">
        <f>IF(COUNTA($A251:$D251)=0,"",IF(AND($F251="Reported",OR($E251="",$E251=Summary!$B$6),ISNUMBER($D251)),$D251,0))</f>
        <v/>
      </c>
      <c r="M251" s="24" t="str">
        <f>IF(COUNTA($A251:$D251)=0,"",IF($B251="","no",IF(COUNTIF(Charges!$A$5:$A$124,$B251)&gt;0,"yes","no")))</f>
        <v/>
      </c>
      <c r="N251" s="25" t="str">
        <f>IF(AND($F251="Confirmed",$M251="yes",ISNUMBER($C251)),IFERROR(IF(ISNUMBER(INDEX(Charges!$E$5:$E$124,MATCH($B251,Charges!$A$5:$A$124,0))),$C251-INDEX(Charges!$E$5:$E$124,MATCH($B251,Charges!$A$5:$A$124,0)),""),""),"")</f>
        <v/>
      </c>
      <c r="O251" s="24" t="str">
        <f>IF(COUNTA($A251:$D251)=0,"",IF($A251="","Add a payment ID",IF(COUNTIF($A$5:$A$404,$A251)&gt;1,"Duplicate payment ID",IF(AND($F251&lt;&gt;"Reported",$F251&lt;&gt;"Confirmed",$F251&lt;&gt;"Voided"),"Choose a confirmation state",IF($B251="","Add the charge ID this payment applies to",IF($M251="no","Charge ID not found on the Charges sheet",IF(NOT(ISNUMBER($D251)),"Enter the amount",IF(NOT(ISNUMBER($C251)),"Enter the date as YYYY-MM-DD",IF(AND($E251&lt;&gt;"",$E251&lt;&gt;Summary!$B$6),"Currency differs from the ledger: not counted",IF(AND($F251="Voided",$J251=""),"Add the reason for voiding in Note",IF(AND($F251&lt;&gt;"Voided",$G251&lt;&gt;"",COUNTIFS($B$5:$B$404,$B251,$G$5:$G$404,$G251,$D$5:$D$404,$D251,$F$5:$F$404,"&lt;&gt;Voided")&gt;1),"Possible duplicate: same charge, reference and amount","")))))))))))</f>
        <v/>
      </c>
    </row>
    <row r="252">
      <c r="A252" s="20" t="n"/>
      <c r="B252" s="20" t="n"/>
      <c r="C252" s="21" t="n"/>
      <c r="D252" s="22" t="n"/>
      <c r="E252" s="20" t="n"/>
      <c r="F252" s="20" t="n"/>
      <c r="G252" s="20" t="n"/>
      <c r="H252" s="20" t="n"/>
      <c r="I252" s="20" t="n"/>
      <c r="J252" s="20" t="n"/>
      <c r="K252" s="23" t="str">
        <f>IF(COUNTA($A252:$D252)=0,"",IF(AND($F252="Confirmed",OR($E252="",$E252=Summary!$B$6),ISNUMBER($D252)),$D252,0))</f>
        <v/>
      </c>
      <c r="L252" s="23" t="str">
        <f>IF(COUNTA($A252:$D252)=0,"",IF(AND($F252="Reported",OR($E252="",$E252=Summary!$B$6),ISNUMBER($D252)),$D252,0))</f>
        <v/>
      </c>
      <c r="M252" s="24" t="str">
        <f>IF(COUNTA($A252:$D252)=0,"",IF($B252="","no",IF(COUNTIF(Charges!$A$5:$A$124,$B252)&gt;0,"yes","no")))</f>
        <v/>
      </c>
      <c r="N252" s="25" t="str">
        <f>IF(AND($F252="Confirmed",$M252="yes",ISNUMBER($C252)),IFERROR(IF(ISNUMBER(INDEX(Charges!$E$5:$E$124,MATCH($B252,Charges!$A$5:$A$124,0))),$C252-INDEX(Charges!$E$5:$E$124,MATCH($B252,Charges!$A$5:$A$124,0)),""),""),"")</f>
        <v/>
      </c>
      <c r="O252" s="24" t="str">
        <f>IF(COUNTA($A252:$D252)=0,"",IF($A252="","Add a payment ID",IF(COUNTIF($A$5:$A$404,$A252)&gt;1,"Duplicate payment ID",IF(AND($F252&lt;&gt;"Reported",$F252&lt;&gt;"Confirmed",$F252&lt;&gt;"Voided"),"Choose a confirmation state",IF($B252="","Add the charge ID this payment applies to",IF($M252="no","Charge ID not found on the Charges sheet",IF(NOT(ISNUMBER($D252)),"Enter the amount",IF(NOT(ISNUMBER($C252)),"Enter the date as YYYY-MM-DD",IF(AND($E252&lt;&gt;"",$E252&lt;&gt;Summary!$B$6),"Currency differs from the ledger: not counted",IF(AND($F252="Voided",$J252=""),"Add the reason for voiding in Note",IF(AND($F252&lt;&gt;"Voided",$G252&lt;&gt;"",COUNTIFS($B$5:$B$404,$B252,$G$5:$G$404,$G252,$D$5:$D$404,$D252,$F$5:$F$404,"&lt;&gt;Voided")&gt;1),"Possible duplicate: same charge, reference and amount","")))))))))))</f>
        <v/>
      </c>
    </row>
    <row r="253">
      <c r="A253" s="20" t="n"/>
      <c r="B253" s="20" t="n"/>
      <c r="C253" s="21" t="n"/>
      <c r="D253" s="22" t="n"/>
      <c r="E253" s="20" t="n"/>
      <c r="F253" s="20" t="n"/>
      <c r="G253" s="20" t="n"/>
      <c r="H253" s="20" t="n"/>
      <c r="I253" s="20" t="n"/>
      <c r="J253" s="20" t="n"/>
      <c r="K253" s="23" t="str">
        <f>IF(COUNTA($A253:$D253)=0,"",IF(AND($F253="Confirmed",OR($E253="",$E253=Summary!$B$6),ISNUMBER($D253)),$D253,0))</f>
        <v/>
      </c>
      <c r="L253" s="23" t="str">
        <f>IF(COUNTA($A253:$D253)=0,"",IF(AND($F253="Reported",OR($E253="",$E253=Summary!$B$6),ISNUMBER($D253)),$D253,0))</f>
        <v/>
      </c>
      <c r="M253" s="24" t="str">
        <f>IF(COUNTA($A253:$D253)=0,"",IF($B253="","no",IF(COUNTIF(Charges!$A$5:$A$124,$B253)&gt;0,"yes","no")))</f>
        <v/>
      </c>
      <c r="N253" s="25" t="str">
        <f>IF(AND($F253="Confirmed",$M253="yes",ISNUMBER($C253)),IFERROR(IF(ISNUMBER(INDEX(Charges!$E$5:$E$124,MATCH($B253,Charges!$A$5:$A$124,0))),$C253-INDEX(Charges!$E$5:$E$124,MATCH($B253,Charges!$A$5:$A$124,0)),""),""),"")</f>
        <v/>
      </c>
      <c r="O253" s="24" t="str">
        <f>IF(COUNTA($A253:$D253)=0,"",IF($A253="","Add a payment ID",IF(COUNTIF($A$5:$A$404,$A253)&gt;1,"Duplicate payment ID",IF(AND($F253&lt;&gt;"Reported",$F253&lt;&gt;"Confirmed",$F253&lt;&gt;"Voided"),"Choose a confirmation state",IF($B253="","Add the charge ID this payment applies to",IF($M253="no","Charge ID not found on the Charges sheet",IF(NOT(ISNUMBER($D253)),"Enter the amount",IF(NOT(ISNUMBER($C253)),"Enter the date as YYYY-MM-DD",IF(AND($E253&lt;&gt;"",$E253&lt;&gt;Summary!$B$6),"Currency differs from the ledger: not counted",IF(AND($F253="Voided",$J253=""),"Add the reason for voiding in Note",IF(AND($F253&lt;&gt;"Voided",$G253&lt;&gt;"",COUNTIFS($B$5:$B$404,$B253,$G$5:$G$404,$G253,$D$5:$D$404,$D253,$F$5:$F$404,"&lt;&gt;Voided")&gt;1),"Possible duplicate: same charge, reference and amount","")))))))))))</f>
        <v/>
      </c>
    </row>
    <row r="254">
      <c r="A254" s="20" t="n"/>
      <c r="B254" s="20" t="n"/>
      <c r="C254" s="21" t="n"/>
      <c r="D254" s="22" t="n"/>
      <c r="E254" s="20" t="n"/>
      <c r="F254" s="20" t="n"/>
      <c r="G254" s="20" t="n"/>
      <c r="H254" s="20" t="n"/>
      <c r="I254" s="20" t="n"/>
      <c r="J254" s="20" t="n"/>
      <c r="K254" s="23" t="str">
        <f>IF(COUNTA($A254:$D254)=0,"",IF(AND($F254="Confirmed",OR($E254="",$E254=Summary!$B$6),ISNUMBER($D254)),$D254,0))</f>
        <v/>
      </c>
      <c r="L254" s="23" t="str">
        <f>IF(COUNTA($A254:$D254)=0,"",IF(AND($F254="Reported",OR($E254="",$E254=Summary!$B$6),ISNUMBER($D254)),$D254,0))</f>
        <v/>
      </c>
      <c r="M254" s="24" t="str">
        <f>IF(COUNTA($A254:$D254)=0,"",IF($B254="","no",IF(COUNTIF(Charges!$A$5:$A$124,$B254)&gt;0,"yes","no")))</f>
        <v/>
      </c>
      <c r="N254" s="25" t="str">
        <f>IF(AND($F254="Confirmed",$M254="yes",ISNUMBER($C254)),IFERROR(IF(ISNUMBER(INDEX(Charges!$E$5:$E$124,MATCH($B254,Charges!$A$5:$A$124,0))),$C254-INDEX(Charges!$E$5:$E$124,MATCH($B254,Charges!$A$5:$A$124,0)),""),""),"")</f>
        <v/>
      </c>
      <c r="O254" s="24" t="str">
        <f>IF(COUNTA($A254:$D254)=0,"",IF($A254="","Add a payment ID",IF(COUNTIF($A$5:$A$404,$A254)&gt;1,"Duplicate payment ID",IF(AND($F254&lt;&gt;"Reported",$F254&lt;&gt;"Confirmed",$F254&lt;&gt;"Voided"),"Choose a confirmation state",IF($B254="","Add the charge ID this payment applies to",IF($M254="no","Charge ID not found on the Charges sheet",IF(NOT(ISNUMBER($D254)),"Enter the amount",IF(NOT(ISNUMBER($C254)),"Enter the date as YYYY-MM-DD",IF(AND($E254&lt;&gt;"",$E254&lt;&gt;Summary!$B$6),"Currency differs from the ledger: not counted",IF(AND($F254="Voided",$J254=""),"Add the reason for voiding in Note",IF(AND($F254&lt;&gt;"Voided",$G254&lt;&gt;"",COUNTIFS($B$5:$B$404,$B254,$G$5:$G$404,$G254,$D$5:$D$404,$D254,$F$5:$F$404,"&lt;&gt;Voided")&gt;1),"Possible duplicate: same charge, reference and amount","")))))))))))</f>
        <v/>
      </c>
    </row>
    <row r="255">
      <c r="A255" s="20" t="n"/>
      <c r="B255" s="20" t="n"/>
      <c r="C255" s="21" t="n"/>
      <c r="D255" s="22" t="n"/>
      <c r="E255" s="20" t="n"/>
      <c r="F255" s="20" t="n"/>
      <c r="G255" s="20" t="n"/>
      <c r="H255" s="20" t="n"/>
      <c r="I255" s="20" t="n"/>
      <c r="J255" s="20" t="n"/>
      <c r="K255" s="23" t="str">
        <f>IF(COUNTA($A255:$D255)=0,"",IF(AND($F255="Confirmed",OR($E255="",$E255=Summary!$B$6),ISNUMBER($D255)),$D255,0))</f>
        <v/>
      </c>
      <c r="L255" s="23" t="str">
        <f>IF(COUNTA($A255:$D255)=0,"",IF(AND($F255="Reported",OR($E255="",$E255=Summary!$B$6),ISNUMBER($D255)),$D255,0))</f>
        <v/>
      </c>
      <c r="M255" s="24" t="str">
        <f>IF(COUNTA($A255:$D255)=0,"",IF($B255="","no",IF(COUNTIF(Charges!$A$5:$A$124,$B255)&gt;0,"yes","no")))</f>
        <v/>
      </c>
      <c r="N255" s="25" t="str">
        <f>IF(AND($F255="Confirmed",$M255="yes",ISNUMBER($C255)),IFERROR(IF(ISNUMBER(INDEX(Charges!$E$5:$E$124,MATCH($B255,Charges!$A$5:$A$124,0))),$C255-INDEX(Charges!$E$5:$E$124,MATCH($B255,Charges!$A$5:$A$124,0)),""),""),"")</f>
        <v/>
      </c>
      <c r="O255" s="24" t="str">
        <f>IF(COUNTA($A255:$D255)=0,"",IF($A255="","Add a payment ID",IF(COUNTIF($A$5:$A$404,$A255)&gt;1,"Duplicate payment ID",IF(AND($F255&lt;&gt;"Reported",$F255&lt;&gt;"Confirmed",$F255&lt;&gt;"Voided"),"Choose a confirmation state",IF($B255="","Add the charge ID this payment applies to",IF($M255="no","Charge ID not found on the Charges sheet",IF(NOT(ISNUMBER($D255)),"Enter the amount",IF(NOT(ISNUMBER($C255)),"Enter the date as YYYY-MM-DD",IF(AND($E255&lt;&gt;"",$E255&lt;&gt;Summary!$B$6),"Currency differs from the ledger: not counted",IF(AND($F255="Voided",$J255=""),"Add the reason for voiding in Note",IF(AND($F255&lt;&gt;"Voided",$G255&lt;&gt;"",COUNTIFS($B$5:$B$404,$B255,$G$5:$G$404,$G255,$D$5:$D$404,$D255,$F$5:$F$404,"&lt;&gt;Voided")&gt;1),"Possible duplicate: same charge, reference and amount","")))))))))))</f>
        <v/>
      </c>
    </row>
    <row r="256">
      <c r="A256" s="20" t="n"/>
      <c r="B256" s="20" t="n"/>
      <c r="C256" s="21" t="n"/>
      <c r="D256" s="22" t="n"/>
      <c r="E256" s="20" t="n"/>
      <c r="F256" s="20" t="n"/>
      <c r="G256" s="20" t="n"/>
      <c r="H256" s="20" t="n"/>
      <c r="I256" s="20" t="n"/>
      <c r="J256" s="20" t="n"/>
      <c r="K256" s="23" t="str">
        <f>IF(COUNTA($A256:$D256)=0,"",IF(AND($F256="Confirmed",OR($E256="",$E256=Summary!$B$6),ISNUMBER($D256)),$D256,0))</f>
        <v/>
      </c>
      <c r="L256" s="23" t="str">
        <f>IF(COUNTA($A256:$D256)=0,"",IF(AND($F256="Reported",OR($E256="",$E256=Summary!$B$6),ISNUMBER($D256)),$D256,0))</f>
        <v/>
      </c>
      <c r="M256" s="24" t="str">
        <f>IF(COUNTA($A256:$D256)=0,"",IF($B256="","no",IF(COUNTIF(Charges!$A$5:$A$124,$B256)&gt;0,"yes","no")))</f>
        <v/>
      </c>
      <c r="N256" s="25" t="str">
        <f>IF(AND($F256="Confirmed",$M256="yes",ISNUMBER($C256)),IFERROR(IF(ISNUMBER(INDEX(Charges!$E$5:$E$124,MATCH($B256,Charges!$A$5:$A$124,0))),$C256-INDEX(Charges!$E$5:$E$124,MATCH($B256,Charges!$A$5:$A$124,0)),""),""),"")</f>
        <v/>
      </c>
      <c r="O256" s="24" t="str">
        <f>IF(COUNTA($A256:$D256)=0,"",IF($A256="","Add a payment ID",IF(COUNTIF($A$5:$A$404,$A256)&gt;1,"Duplicate payment ID",IF(AND($F256&lt;&gt;"Reported",$F256&lt;&gt;"Confirmed",$F256&lt;&gt;"Voided"),"Choose a confirmation state",IF($B256="","Add the charge ID this payment applies to",IF($M256="no","Charge ID not found on the Charges sheet",IF(NOT(ISNUMBER($D256)),"Enter the amount",IF(NOT(ISNUMBER($C256)),"Enter the date as YYYY-MM-DD",IF(AND($E256&lt;&gt;"",$E256&lt;&gt;Summary!$B$6),"Currency differs from the ledger: not counted",IF(AND($F256="Voided",$J256=""),"Add the reason for voiding in Note",IF(AND($F256&lt;&gt;"Voided",$G256&lt;&gt;"",COUNTIFS($B$5:$B$404,$B256,$G$5:$G$404,$G256,$D$5:$D$404,$D256,$F$5:$F$404,"&lt;&gt;Voided")&gt;1),"Possible duplicate: same charge, reference and amount","")))))))))))</f>
        <v/>
      </c>
    </row>
    <row r="257">
      <c r="A257" s="20" t="n"/>
      <c r="B257" s="20" t="n"/>
      <c r="C257" s="21" t="n"/>
      <c r="D257" s="22" t="n"/>
      <c r="E257" s="20" t="n"/>
      <c r="F257" s="20" t="n"/>
      <c r="G257" s="20" t="n"/>
      <c r="H257" s="20" t="n"/>
      <c r="I257" s="20" t="n"/>
      <c r="J257" s="20" t="n"/>
      <c r="K257" s="23" t="str">
        <f>IF(COUNTA($A257:$D257)=0,"",IF(AND($F257="Confirmed",OR($E257="",$E257=Summary!$B$6),ISNUMBER($D257)),$D257,0))</f>
        <v/>
      </c>
      <c r="L257" s="23" t="str">
        <f>IF(COUNTA($A257:$D257)=0,"",IF(AND($F257="Reported",OR($E257="",$E257=Summary!$B$6),ISNUMBER($D257)),$D257,0))</f>
        <v/>
      </c>
      <c r="M257" s="24" t="str">
        <f>IF(COUNTA($A257:$D257)=0,"",IF($B257="","no",IF(COUNTIF(Charges!$A$5:$A$124,$B257)&gt;0,"yes","no")))</f>
        <v/>
      </c>
      <c r="N257" s="25" t="str">
        <f>IF(AND($F257="Confirmed",$M257="yes",ISNUMBER($C257)),IFERROR(IF(ISNUMBER(INDEX(Charges!$E$5:$E$124,MATCH($B257,Charges!$A$5:$A$124,0))),$C257-INDEX(Charges!$E$5:$E$124,MATCH($B257,Charges!$A$5:$A$124,0)),""),""),"")</f>
        <v/>
      </c>
      <c r="O257" s="24" t="str">
        <f>IF(COUNTA($A257:$D257)=0,"",IF($A257="","Add a payment ID",IF(COUNTIF($A$5:$A$404,$A257)&gt;1,"Duplicate payment ID",IF(AND($F257&lt;&gt;"Reported",$F257&lt;&gt;"Confirmed",$F257&lt;&gt;"Voided"),"Choose a confirmation state",IF($B257="","Add the charge ID this payment applies to",IF($M257="no","Charge ID not found on the Charges sheet",IF(NOT(ISNUMBER($D257)),"Enter the amount",IF(NOT(ISNUMBER($C257)),"Enter the date as YYYY-MM-DD",IF(AND($E257&lt;&gt;"",$E257&lt;&gt;Summary!$B$6),"Currency differs from the ledger: not counted",IF(AND($F257="Voided",$J257=""),"Add the reason for voiding in Note",IF(AND($F257&lt;&gt;"Voided",$G257&lt;&gt;"",COUNTIFS($B$5:$B$404,$B257,$G$5:$G$404,$G257,$D$5:$D$404,$D257,$F$5:$F$404,"&lt;&gt;Voided")&gt;1),"Possible duplicate: same charge, reference and amount","")))))))))))</f>
        <v/>
      </c>
    </row>
    <row r="258">
      <c r="A258" s="20" t="n"/>
      <c r="B258" s="20" t="n"/>
      <c r="C258" s="21" t="n"/>
      <c r="D258" s="22" t="n"/>
      <c r="E258" s="20" t="n"/>
      <c r="F258" s="20" t="n"/>
      <c r="G258" s="20" t="n"/>
      <c r="H258" s="20" t="n"/>
      <c r="I258" s="20" t="n"/>
      <c r="J258" s="20" t="n"/>
      <c r="K258" s="23" t="str">
        <f>IF(COUNTA($A258:$D258)=0,"",IF(AND($F258="Confirmed",OR($E258="",$E258=Summary!$B$6),ISNUMBER($D258)),$D258,0))</f>
        <v/>
      </c>
      <c r="L258" s="23" t="str">
        <f>IF(COUNTA($A258:$D258)=0,"",IF(AND($F258="Reported",OR($E258="",$E258=Summary!$B$6),ISNUMBER($D258)),$D258,0))</f>
        <v/>
      </c>
      <c r="M258" s="24" t="str">
        <f>IF(COUNTA($A258:$D258)=0,"",IF($B258="","no",IF(COUNTIF(Charges!$A$5:$A$124,$B258)&gt;0,"yes","no")))</f>
        <v/>
      </c>
      <c r="N258" s="25" t="str">
        <f>IF(AND($F258="Confirmed",$M258="yes",ISNUMBER($C258)),IFERROR(IF(ISNUMBER(INDEX(Charges!$E$5:$E$124,MATCH($B258,Charges!$A$5:$A$124,0))),$C258-INDEX(Charges!$E$5:$E$124,MATCH($B258,Charges!$A$5:$A$124,0)),""),""),"")</f>
        <v/>
      </c>
      <c r="O258" s="24" t="str">
        <f>IF(COUNTA($A258:$D258)=0,"",IF($A258="","Add a payment ID",IF(COUNTIF($A$5:$A$404,$A258)&gt;1,"Duplicate payment ID",IF(AND($F258&lt;&gt;"Reported",$F258&lt;&gt;"Confirmed",$F258&lt;&gt;"Voided"),"Choose a confirmation state",IF($B258="","Add the charge ID this payment applies to",IF($M258="no","Charge ID not found on the Charges sheet",IF(NOT(ISNUMBER($D258)),"Enter the amount",IF(NOT(ISNUMBER($C258)),"Enter the date as YYYY-MM-DD",IF(AND($E258&lt;&gt;"",$E258&lt;&gt;Summary!$B$6),"Currency differs from the ledger: not counted",IF(AND($F258="Voided",$J258=""),"Add the reason for voiding in Note",IF(AND($F258&lt;&gt;"Voided",$G258&lt;&gt;"",COUNTIFS($B$5:$B$404,$B258,$G$5:$G$404,$G258,$D$5:$D$404,$D258,$F$5:$F$404,"&lt;&gt;Voided")&gt;1),"Possible duplicate: same charge, reference and amount","")))))))))))</f>
        <v/>
      </c>
    </row>
    <row r="259">
      <c r="A259" s="20" t="n"/>
      <c r="B259" s="20" t="n"/>
      <c r="C259" s="21" t="n"/>
      <c r="D259" s="22" t="n"/>
      <c r="E259" s="20" t="n"/>
      <c r="F259" s="20" t="n"/>
      <c r="G259" s="20" t="n"/>
      <c r="H259" s="20" t="n"/>
      <c r="I259" s="20" t="n"/>
      <c r="J259" s="20" t="n"/>
      <c r="K259" s="23" t="str">
        <f>IF(COUNTA($A259:$D259)=0,"",IF(AND($F259="Confirmed",OR($E259="",$E259=Summary!$B$6),ISNUMBER($D259)),$D259,0))</f>
        <v/>
      </c>
      <c r="L259" s="23" t="str">
        <f>IF(COUNTA($A259:$D259)=0,"",IF(AND($F259="Reported",OR($E259="",$E259=Summary!$B$6),ISNUMBER($D259)),$D259,0))</f>
        <v/>
      </c>
      <c r="M259" s="24" t="str">
        <f>IF(COUNTA($A259:$D259)=0,"",IF($B259="","no",IF(COUNTIF(Charges!$A$5:$A$124,$B259)&gt;0,"yes","no")))</f>
        <v/>
      </c>
      <c r="N259" s="25" t="str">
        <f>IF(AND($F259="Confirmed",$M259="yes",ISNUMBER($C259)),IFERROR(IF(ISNUMBER(INDEX(Charges!$E$5:$E$124,MATCH($B259,Charges!$A$5:$A$124,0))),$C259-INDEX(Charges!$E$5:$E$124,MATCH($B259,Charges!$A$5:$A$124,0)),""),""),"")</f>
        <v/>
      </c>
      <c r="O259" s="24" t="str">
        <f>IF(COUNTA($A259:$D259)=0,"",IF($A259="","Add a payment ID",IF(COUNTIF($A$5:$A$404,$A259)&gt;1,"Duplicate payment ID",IF(AND($F259&lt;&gt;"Reported",$F259&lt;&gt;"Confirmed",$F259&lt;&gt;"Voided"),"Choose a confirmation state",IF($B259="","Add the charge ID this payment applies to",IF($M259="no","Charge ID not found on the Charges sheet",IF(NOT(ISNUMBER($D259)),"Enter the amount",IF(NOT(ISNUMBER($C259)),"Enter the date as YYYY-MM-DD",IF(AND($E259&lt;&gt;"",$E259&lt;&gt;Summary!$B$6),"Currency differs from the ledger: not counted",IF(AND($F259="Voided",$J259=""),"Add the reason for voiding in Note",IF(AND($F259&lt;&gt;"Voided",$G259&lt;&gt;"",COUNTIFS($B$5:$B$404,$B259,$G$5:$G$404,$G259,$D$5:$D$404,$D259,$F$5:$F$404,"&lt;&gt;Voided")&gt;1),"Possible duplicate: same charge, reference and amount","")))))))))))</f>
        <v/>
      </c>
    </row>
    <row r="260">
      <c r="A260" s="20" t="n"/>
      <c r="B260" s="20" t="n"/>
      <c r="C260" s="21" t="n"/>
      <c r="D260" s="22" t="n"/>
      <c r="E260" s="20" t="n"/>
      <c r="F260" s="20" t="n"/>
      <c r="G260" s="20" t="n"/>
      <c r="H260" s="20" t="n"/>
      <c r="I260" s="20" t="n"/>
      <c r="J260" s="20" t="n"/>
      <c r="K260" s="23" t="str">
        <f>IF(COUNTA($A260:$D260)=0,"",IF(AND($F260="Confirmed",OR($E260="",$E260=Summary!$B$6),ISNUMBER($D260)),$D260,0))</f>
        <v/>
      </c>
      <c r="L260" s="23" t="str">
        <f>IF(COUNTA($A260:$D260)=0,"",IF(AND($F260="Reported",OR($E260="",$E260=Summary!$B$6),ISNUMBER($D260)),$D260,0))</f>
        <v/>
      </c>
      <c r="M260" s="24" t="str">
        <f>IF(COUNTA($A260:$D260)=0,"",IF($B260="","no",IF(COUNTIF(Charges!$A$5:$A$124,$B260)&gt;0,"yes","no")))</f>
        <v/>
      </c>
      <c r="N260" s="25" t="str">
        <f>IF(AND($F260="Confirmed",$M260="yes",ISNUMBER($C260)),IFERROR(IF(ISNUMBER(INDEX(Charges!$E$5:$E$124,MATCH($B260,Charges!$A$5:$A$124,0))),$C260-INDEX(Charges!$E$5:$E$124,MATCH($B260,Charges!$A$5:$A$124,0)),""),""),"")</f>
        <v/>
      </c>
      <c r="O260" s="24" t="str">
        <f>IF(COUNTA($A260:$D260)=0,"",IF($A260="","Add a payment ID",IF(COUNTIF($A$5:$A$404,$A260)&gt;1,"Duplicate payment ID",IF(AND($F260&lt;&gt;"Reported",$F260&lt;&gt;"Confirmed",$F260&lt;&gt;"Voided"),"Choose a confirmation state",IF($B260="","Add the charge ID this payment applies to",IF($M260="no","Charge ID not found on the Charges sheet",IF(NOT(ISNUMBER($D260)),"Enter the amount",IF(NOT(ISNUMBER($C260)),"Enter the date as YYYY-MM-DD",IF(AND($E260&lt;&gt;"",$E260&lt;&gt;Summary!$B$6),"Currency differs from the ledger: not counted",IF(AND($F260="Voided",$J260=""),"Add the reason for voiding in Note",IF(AND($F260&lt;&gt;"Voided",$G260&lt;&gt;"",COUNTIFS($B$5:$B$404,$B260,$G$5:$G$404,$G260,$D$5:$D$404,$D260,$F$5:$F$404,"&lt;&gt;Voided")&gt;1),"Possible duplicate: same charge, reference and amount","")))))))))))</f>
        <v/>
      </c>
    </row>
    <row r="261">
      <c r="A261" s="20" t="n"/>
      <c r="B261" s="20" t="n"/>
      <c r="C261" s="21" t="n"/>
      <c r="D261" s="22" t="n"/>
      <c r="E261" s="20" t="n"/>
      <c r="F261" s="20" t="n"/>
      <c r="G261" s="20" t="n"/>
      <c r="H261" s="20" t="n"/>
      <c r="I261" s="20" t="n"/>
      <c r="J261" s="20" t="n"/>
      <c r="K261" s="23" t="str">
        <f>IF(COUNTA($A261:$D261)=0,"",IF(AND($F261="Confirmed",OR($E261="",$E261=Summary!$B$6),ISNUMBER($D261)),$D261,0))</f>
        <v/>
      </c>
      <c r="L261" s="23" t="str">
        <f>IF(COUNTA($A261:$D261)=0,"",IF(AND($F261="Reported",OR($E261="",$E261=Summary!$B$6),ISNUMBER($D261)),$D261,0))</f>
        <v/>
      </c>
      <c r="M261" s="24" t="str">
        <f>IF(COUNTA($A261:$D261)=0,"",IF($B261="","no",IF(COUNTIF(Charges!$A$5:$A$124,$B261)&gt;0,"yes","no")))</f>
        <v/>
      </c>
      <c r="N261" s="25" t="str">
        <f>IF(AND($F261="Confirmed",$M261="yes",ISNUMBER($C261)),IFERROR(IF(ISNUMBER(INDEX(Charges!$E$5:$E$124,MATCH($B261,Charges!$A$5:$A$124,0))),$C261-INDEX(Charges!$E$5:$E$124,MATCH($B261,Charges!$A$5:$A$124,0)),""),""),"")</f>
        <v/>
      </c>
      <c r="O261" s="24" t="str">
        <f>IF(COUNTA($A261:$D261)=0,"",IF($A261="","Add a payment ID",IF(COUNTIF($A$5:$A$404,$A261)&gt;1,"Duplicate payment ID",IF(AND($F261&lt;&gt;"Reported",$F261&lt;&gt;"Confirmed",$F261&lt;&gt;"Voided"),"Choose a confirmation state",IF($B261="","Add the charge ID this payment applies to",IF($M261="no","Charge ID not found on the Charges sheet",IF(NOT(ISNUMBER($D261)),"Enter the amount",IF(NOT(ISNUMBER($C261)),"Enter the date as YYYY-MM-DD",IF(AND($E261&lt;&gt;"",$E261&lt;&gt;Summary!$B$6),"Currency differs from the ledger: not counted",IF(AND($F261="Voided",$J261=""),"Add the reason for voiding in Note",IF(AND($F261&lt;&gt;"Voided",$G261&lt;&gt;"",COUNTIFS($B$5:$B$404,$B261,$G$5:$G$404,$G261,$D$5:$D$404,$D261,$F$5:$F$404,"&lt;&gt;Voided")&gt;1),"Possible duplicate: same charge, reference and amount","")))))))))))</f>
        <v/>
      </c>
    </row>
    <row r="262">
      <c r="A262" s="20" t="n"/>
      <c r="B262" s="20" t="n"/>
      <c r="C262" s="21" t="n"/>
      <c r="D262" s="22" t="n"/>
      <c r="E262" s="20" t="n"/>
      <c r="F262" s="20" t="n"/>
      <c r="G262" s="20" t="n"/>
      <c r="H262" s="20" t="n"/>
      <c r="I262" s="20" t="n"/>
      <c r="J262" s="20" t="n"/>
      <c r="K262" s="23" t="str">
        <f>IF(COUNTA($A262:$D262)=0,"",IF(AND($F262="Confirmed",OR($E262="",$E262=Summary!$B$6),ISNUMBER($D262)),$D262,0))</f>
        <v/>
      </c>
      <c r="L262" s="23" t="str">
        <f>IF(COUNTA($A262:$D262)=0,"",IF(AND($F262="Reported",OR($E262="",$E262=Summary!$B$6),ISNUMBER($D262)),$D262,0))</f>
        <v/>
      </c>
      <c r="M262" s="24" t="str">
        <f>IF(COUNTA($A262:$D262)=0,"",IF($B262="","no",IF(COUNTIF(Charges!$A$5:$A$124,$B262)&gt;0,"yes","no")))</f>
        <v/>
      </c>
      <c r="N262" s="25" t="str">
        <f>IF(AND($F262="Confirmed",$M262="yes",ISNUMBER($C262)),IFERROR(IF(ISNUMBER(INDEX(Charges!$E$5:$E$124,MATCH($B262,Charges!$A$5:$A$124,0))),$C262-INDEX(Charges!$E$5:$E$124,MATCH($B262,Charges!$A$5:$A$124,0)),""),""),"")</f>
        <v/>
      </c>
      <c r="O262" s="24" t="str">
        <f>IF(COUNTA($A262:$D262)=0,"",IF($A262="","Add a payment ID",IF(COUNTIF($A$5:$A$404,$A262)&gt;1,"Duplicate payment ID",IF(AND($F262&lt;&gt;"Reported",$F262&lt;&gt;"Confirmed",$F262&lt;&gt;"Voided"),"Choose a confirmation state",IF($B262="","Add the charge ID this payment applies to",IF($M262="no","Charge ID not found on the Charges sheet",IF(NOT(ISNUMBER($D262)),"Enter the amount",IF(NOT(ISNUMBER($C262)),"Enter the date as YYYY-MM-DD",IF(AND($E262&lt;&gt;"",$E262&lt;&gt;Summary!$B$6),"Currency differs from the ledger: not counted",IF(AND($F262="Voided",$J262=""),"Add the reason for voiding in Note",IF(AND($F262&lt;&gt;"Voided",$G262&lt;&gt;"",COUNTIFS($B$5:$B$404,$B262,$G$5:$G$404,$G262,$D$5:$D$404,$D262,$F$5:$F$404,"&lt;&gt;Voided")&gt;1),"Possible duplicate: same charge, reference and amount","")))))))))))</f>
        <v/>
      </c>
    </row>
    <row r="263">
      <c r="A263" s="20" t="n"/>
      <c r="B263" s="20" t="n"/>
      <c r="C263" s="21" t="n"/>
      <c r="D263" s="22" t="n"/>
      <c r="E263" s="20" t="n"/>
      <c r="F263" s="20" t="n"/>
      <c r="G263" s="20" t="n"/>
      <c r="H263" s="20" t="n"/>
      <c r="I263" s="20" t="n"/>
      <c r="J263" s="20" t="n"/>
      <c r="K263" s="23" t="str">
        <f>IF(COUNTA($A263:$D263)=0,"",IF(AND($F263="Confirmed",OR($E263="",$E263=Summary!$B$6),ISNUMBER($D263)),$D263,0))</f>
        <v/>
      </c>
      <c r="L263" s="23" t="str">
        <f>IF(COUNTA($A263:$D263)=0,"",IF(AND($F263="Reported",OR($E263="",$E263=Summary!$B$6),ISNUMBER($D263)),$D263,0))</f>
        <v/>
      </c>
      <c r="M263" s="24" t="str">
        <f>IF(COUNTA($A263:$D263)=0,"",IF($B263="","no",IF(COUNTIF(Charges!$A$5:$A$124,$B263)&gt;0,"yes","no")))</f>
        <v/>
      </c>
      <c r="N263" s="25" t="str">
        <f>IF(AND($F263="Confirmed",$M263="yes",ISNUMBER($C263)),IFERROR(IF(ISNUMBER(INDEX(Charges!$E$5:$E$124,MATCH($B263,Charges!$A$5:$A$124,0))),$C263-INDEX(Charges!$E$5:$E$124,MATCH($B263,Charges!$A$5:$A$124,0)),""),""),"")</f>
        <v/>
      </c>
      <c r="O263" s="24" t="str">
        <f>IF(COUNTA($A263:$D263)=0,"",IF($A263="","Add a payment ID",IF(COUNTIF($A$5:$A$404,$A263)&gt;1,"Duplicate payment ID",IF(AND($F263&lt;&gt;"Reported",$F263&lt;&gt;"Confirmed",$F263&lt;&gt;"Voided"),"Choose a confirmation state",IF($B263="","Add the charge ID this payment applies to",IF($M263="no","Charge ID not found on the Charges sheet",IF(NOT(ISNUMBER($D263)),"Enter the amount",IF(NOT(ISNUMBER($C263)),"Enter the date as YYYY-MM-DD",IF(AND($E263&lt;&gt;"",$E263&lt;&gt;Summary!$B$6),"Currency differs from the ledger: not counted",IF(AND($F263="Voided",$J263=""),"Add the reason for voiding in Note",IF(AND($F263&lt;&gt;"Voided",$G263&lt;&gt;"",COUNTIFS($B$5:$B$404,$B263,$G$5:$G$404,$G263,$D$5:$D$404,$D263,$F$5:$F$404,"&lt;&gt;Voided")&gt;1),"Possible duplicate: same charge, reference and amount","")))))))))))</f>
        <v/>
      </c>
    </row>
    <row r="264">
      <c r="A264" s="20" t="n"/>
      <c r="B264" s="20" t="n"/>
      <c r="C264" s="21" t="n"/>
      <c r="D264" s="22" t="n"/>
      <c r="E264" s="20" t="n"/>
      <c r="F264" s="20" t="n"/>
      <c r="G264" s="20" t="n"/>
      <c r="H264" s="20" t="n"/>
      <c r="I264" s="20" t="n"/>
      <c r="J264" s="20" t="n"/>
      <c r="K264" s="23" t="str">
        <f>IF(COUNTA($A264:$D264)=0,"",IF(AND($F264="Confirmed",OR($E264="",$E264=Summary!$B$6),ISNUMBER($D264)),$D264,0))</f>
        <v/>
      </c>
      <c r="L264" s="23" t="str">
        <f>IF(COUNTA($A264:$D264)=0,"",IF(AND($F264="Reported",OR($E264="",$E264=Summary!$B$6),ISNUMBER($D264)),$D264,0))</f>
        <v/>
      </c>
      <c r="M264" s="24" t="str">
        <f>IF(COUNTA($A264:$D264)=0,"",IF($B264="","no",IF(COUNTIF(Charges!$A$5:$A$124,$B264)&gt;0,"yes","no")))</f>
        <v/>
      </c>
      <c r="N264" s="25" t="str">
        <f>IF(AND($F264="Confirmed",$M264="yes",ISNUMBER($C264)),IFERROR(IF(ISNUMBER(INDEX(Charges!$E$5:$E$124,MATCH($B264,Charges!$A$5:$A$124,0))),$C264-INDEX(Charges!$E$5:$E$124,MATCH($B264,Charges!$A$5:$A$124,0)),""),""),"")</f>
        <v/>
      </c>
      <c r="O264" s="24" t="str">
        <f>IF(COUNTA($A264:$D264)=0,"",IF($A264="","Add a payment ID",IF(COUNTIF($A$5:$A$404,$A264)&gt;1,"Duplicate payment ID",IF(AND($F264&lt;&gt;"Reported",$F264&lt;&gt;"Confirmed",$F264&lt;&gt;"Voided"),"Choose a confirmation state",IF($B264="","Add the charge ID this payment applies to",IF($M264="no","Charge ID not found on the Charges sheet",IF(NOT(ISNUMBER($D264)),"Enter the amount",IF(NOT(ISNUMBER($C264)),"Enter the date as YYYY-MM-DD",IF(AND($E264&lt;&gt;"",$E264&lt;&gt;Summary!$B$6),"Currency differs from the ledger: not counted",IF(AND($F264="Voided",$J264=""),"Add the reason for voiding in Note",IF(AND($F264&lt;&gt;"Voided",$G264&lt;&gt;"",COUNTIFS($B$5:$B$404,$B264,$G$5:$G$404,$G264,$D$5:$D$404,$D264,$F$5:$F$404,"&lt;&gt;Voided")&gt;1),"Possible duplicate: same charge, reference and amount","")))))))))))</f>
        <v/>
      </c>
    </row>
    <row r="265">
      <c r="A265" s="20" t="n"/>
      <c r="B265" s="20" t="n"/>
      <c r="C265" s="21" t="n"/>
      <c r="D265" s="22" t="n"/>
      <c r="E265" s="20" t="n"/>
      <c r="F265" s="20" t="n"/>
      <c r="G265" s="20" t="n"/>
      <c r="H265" s="20" t="n"/>
      <c r="I265" s="20" t="n"/>
      <c r="J265" s="20" t="n"/>
      <c r="K265" s="23" t="str">
        <f>IF(COUNTA($A265:$D265)=0,"",IF(AND($F265="Confirmed",OR($E265="",$E265=Summary!$B$6),ISNUMBER($D265)),$D265,0))</f>
        <v/>
      </c>
      <c r="L265" s="23" t="str">
        <f>IF(COUNTA($A265:$D265)=0,"",IF(AND($F265="Reported",OR($E265="",$E265=Summary!$B$6),ISNUMBER($D265)),$D265,0))</f>
        <v/>
      </c>
      <c r="M265" s="24" t="str">
        <f>IF(COUNTA($A265:$D265)=0,"",IF($B265="","no",IF(COUNTIF(Charges!$A$5:$A$124,$B265)&gt;0,"yes","no")))</f>
        <v/>
      </c>
      <c r="N265" s="25" t="str">
        <f>IF(AND($F265="Confirmed",$M265="yes",ISNUMBER($C265)),IFERROR(IF(ISNUMBER(INDEX(Charges!$E$5:$E$124,MATCH($B265,Charges!$A$5:$A$124,0))),$C265-INDEX(Charges!$E$5:$E$124,MATCH($B265,Charges!$A$5:$A$124,0)),""),""),"")</f>
        <v/>
      </c>
      <c r="O265" s="24" t="str">
        <f>IF(COUNTA($A265:$D265)=0,"",IF($A265="","Add a payment ID",IF(COUNTIF($A$5:$A$404,$A265)&gt;1,"Duplicate payment ID",IF(AND($F265&lt;&gt;"Reported",$F265&lt;&gt;"Confirmed",$F265&lt;&gt;"Voided"),"Choose a confirmation state",IF($B265="","Add the charge ID this payment applies to",IF($M265="no","Charge ID not found on the Charges sheet",IF(NOT(ISNUMBER($D265)),"Enter the amount",IF(NOT(ISNUMBER($C265)),"Enter the date as YYYY-MM-DD",IF(AND($E265&lt;&gt;"",$E265&lt;&gt;Summary!$B$6),"Currency differs from the ledger: not counted",IF(AND($F265="Voided",$J265=""),"Add the reason for voiding in Note",IF(AND($F265&lt;&gt;"Voided",$G265&lt;&gt;"",COUNTIFS($B$5:$B$404,$B265,$G$5:$G$404,$G265,$D$5:$D$404,$D265,$F$5:$F$404,"&lt;&gt;Voided")&gt;1),"Possible duplicate: same charge, reference and amount","")))))))))))</f>
        <v/>
      </c>
    </row>
    <row r="266">
      <c r="A266" s="20" t="n"/>
      <c r="B266" s="20" t="n"/>
      <c r="C266" s="21" t="n"/>
      <c r="D266" s="22" t="n"/>
      <c r="E266" s="20" t="n"/>
      <c r="F266" s="20" t="n"/>
      <c r="G266" s="20" t="n"/>
      <c r="H266" s="20" t="n"/>
      <c r="I266" s="20" t="n"/>
      <c r="J266" s="20" t="n"/>
      <c r="K266" s="23" t="str">
        <f>IF(COUNTA($A266:$D266)=0,"",IF(AND($F266="Confirmed",OR($E266="",$E266=Summary!$B$6),ISNUMBER($D266)),$D266,0))</f>
        <v/>
      </c>
      <c r="L266" s="23" t="str">
        <f>IF(COUNTA($A266:$D266)=0,"",IF(AND($F266="Reported",OR($E266="",$E266=Summary!$B$6),ISNUMBER($D266)),$D266,0))</f>
        <v/>
      </c>
      <c r="M266" s="24" t="str">
        <f>IF(COUNTA($A266:$D266)=0,"",IF($B266="","no",IF(COUNTIF(Charges!$A$5:$A$124,$B266)&gt;0,"yes","no")))</f>
        <v/>
      </c>
      <c r="N266" s="25" t="str">
        <f>IF(AND($F266="Confirmed",$M266="yes",ISNUMBER($C266)),IFERROR(IF(ISNUMBER(INDEX(Charges!$E$5:$E$124,MATCH($B266,Charges!$A$5:$A$124,0))),$C266-INDEX(Charges!$E$5:$E$124,MATCH($B266,Charges!$A$5:$A$124,0)),""),""),"")</f>
        <v/>
      </c>
      <c r="O266" s="24" t="str">
        <f>IF(COUNTA($A266:$D266)=0,"",IF($A266="","Add a payment ID",IF(COUNTIF($A$5:$A$404,$A266)&gt;1,"Duplicate payment ID",IF(AND($F266&lt;&gt;"Reported",$F266&lt;&gt;"Confirmed",$F266&lt;&gt;"Voided"),"Choose a confirmation state",IF($B266="","Add the charge ID this payment applies to",IF($M266="no","Charge ID not found on the Charges sheet",IF(NOT(ISNUMBER($D266)),"Enter the amount",IF(NOT(ISNUMBER($C266)),"Enter the date as YYYY-MM-DD",IF(AND($E266&lt;&gt;"",$E266&lt;&gt;Summary!$B$6),"Currency differs from the ledger: not counted",IF(AND($F266="Voided",$J266=""),"Add the reason for voiding in Note",IF(AND($F266&lt;&gt;"Voided",$G266&lt;&gt;"",COUNTIFS($B$5:$B$404,$B266,$G$5:$G$404,$G266,$D$5:$D$404,$D266,$F$5:$F$404,"&lt;&gt;Voided")&gt;1),"Possible duplicate: same charge, reference and amount","")))))))))))</f>
        <v/>
      </c>
    </row>
    <row r="267">
      <c r="A267" s="20" t="n"/>
      <c r="B267" s="20" t="n"/>
      <c r="C267" s="21" t="n"/>
      <c r="D267" s="22" t="n"/>
      <c r="E267" s="20" t="n"/>
      <c r="F267" s="20" t="n"/>
      <c r="G267" s="20" t="n"/>
      <c r="H267" s="20" t="n"/>
      <c r="I267" s="20" t="n"/>
      <c r="J267" s="20" t="n"/>
      <c r="K267" s="23" t="str">
        <f>IF(COUNTA($A267:$D267)=0,"",IF(AND($F267="Confirmed",OR($E267="",$E267=Summary!$B$6),ISNUMBER($D267)),$D267,0))</f>
        <v/>
      </c>
      <c r="L267" s="23" t="str">
        <f>IF(COUNTA($A267:$D267)=0,"",IF(AND($F267="Reported",OR($E267="",$E267=Summary!$B$6),ISNUMBER($D267)),$D267,0))</f>
        <v/>
      </c>
      <c r="M267" s="24" t="str">
        <f>IF(COUNTA($A267:$D267)=0,"",IF($B267="","no",IF(COUNTIF(Charges!$A$5:$A$124,$B267)&gt;0,"yes","no")))</f>
        <v/>
      </c>
      <c r="N267" s="25" t="str">
        <f>IF(AND($F267="Confirmed",$M267="yes",ISNUMBER($C267)),IFERROR(IF(ISNUMBER(INDEX(Charges!$E$5:$E$124,MATCH($B267,Charges!$A$5:$A$124,0))),$C267-INDEX(Charges!$E$5:$E$124,MATCH($B267,Charges!$A$5:$A$124,0)),""),""),"")</f>
        <v/>
      </c>
      <c r="O267" s="24" t="str">
        <f>IF(COUNTA($A267:$D267)=0,"",IF($A267="","Add a payment ID",IF(COUNTIF($A$5:$A$404,$A267)&gt;1,"Duplicate payment ID",IF(AND($F267&lt;&gt;"Reported",$F267&lt;&gt;"Confirmed",$F267&lt;&gt;"Voided"),"Choose a confirmation state",IF($B267="","Add the charge ID this payment applies to",IF($M267="no","Charge ID not found on the Charges sheet",IF(NOT(ISNUMBER($D267)),"Enter the amount",IF(NOT(ISNUMBER($C267)),"Enter the date as YYYY-MM-DD",IF(AND($E267&lt;&gt;"",$E267&lt;&gt;Summary!$B$6),"Currency differs from the ledger: not counted",IF(AND($F267="Voided",$J267=""),"Add the reason for voiding in Note",IF(AND($F267&lt;&gt;"Voided",$G267&lt;&gt;"",COUNTIFS($B$5:$B$404,$B267,$G$5:$G$404,$G267,$D$5:$D$404,$D267,$F$5:$F$404,"&lt;&gt;Voided")&gt;1),"Possible duplicate: same charge, reference and amount","")))))))))))</f>
        <v/>
      </c>
    </row>
    <row r="268">
      <c r="A268" s="20" t="n"/>
      <c r="B268" s="20" t="n"/>
      <c r="C268" s="21" t="n"/>
      <c r="D268" s="22" t="n"/>
      <c r="E268" s="20" t="n"/>
      <c r="F268" s="20" t="n"/>
      <c r="G268" s="20" t="n"/>
      <c r="H268" s="20" t="n"/>
      <c r="I268" s="20" t="n"/>
      <c r="J268" s="20" t="n"/>
      <c r="K268" s="23" t="str">
        <f>IF(COUNTA($A268:$D268)=0,"",IF(AND($F268="Confirmed",OR($E268="",$E268=Summary!$B$6),ISNUMBER($D268)),$D268,0))</f>
        <v/>
      </c>
      <c r="L268" s="23" t="str">
        <f>IF(COUNTA($A268:$D268)=0,"",IF(AND($F268="Reported",OR($E268="",$E268=Summary!$B$6),ISNUMBER($D268)),$D268,0))</f>
        <v/>
      </c>
      <c r="M268" s="24" t="str">
        <f>IF(COUNTA($A268:$D268)=0,"",IF($B268="","no",IF(COUNTIF(Charges!$A$5:$A$124,$B268)&gt;0,"yes","no")))</f>
        <v/>
      </c>
      <c r="N268" s="25" t="str">
        <f>IF(AND($F268="Confirmed",$M268="yes",ISNUMBER($C268)),IFERROR(IF(ISNUMBER(INDEX(Charges!$E$5:$E$124,MATCH($B268,Charges!$A$5:$A$124,0))),$C268-INDEX(Charges!$E$5:$E$124,MATCH($B268,Charges!$A$5:$A$124,0)),""),""),"")</f>
        <v/>
      </c>
      <c r="O268" s="24" t="str">
        <f>IF(COUNTA($A268:$D268)=0,"",IF($A268="","Add a payment ID",IF(COUNTIF($A$5:$A$404,$A268)&gt;1,"Duplicate payment ID",IF(AND($F268&lt;&gt;"Reported",$F268&lt;&gt;"Confirmed",$F268&lt;&gt;"Voided"),"Choose a confirmation state",IF($B268="","Add the charge ID this payment applies to",IF($M268="no","Charge ID not found on the Charges sheet",IF(NOT(ISNUMBER($D268)),"Enter the amount",IF(NOT(ISNUMBER($C268)),"Enter the date as YYYY-MM-DD",IF(AND($E268&lt;&gt;"",$E268&lt;&gt;Summary!$B$6),"Currency differs from the ledger: not counted",IF(AND($F268="Voided",$J268=""),"Add the reason for voiding in Note",IF(AND($F268&lt;&gt;"Voided",$G268&lt;&gt;"",COUNTIFS($B$5:$B$404,$B268,$G$5:$G$404,$G268,$D$5:$D$404,$D268,$F$5:$F$404,"&lt;&gt;Voided")&gt;1),"Possible duplicate: same charge, reference and amount","")))))))))))</f>
        <v/>
      </c>
    </row>
    <row r="269">
      <c r="A269" s="20" t="n"/>
      <c r="B269" s="20" t="n"/>
      <c r="C269" s="21" t="n"/>
      <c r="D269" s="22" t="n"/>
      <c r="E269" s="20" t="n"/>
      <c r="F269" s="20" t="n"/>
      <c r="G269" s="20" t="n"/>
      <c r="H269" s="20" t="n"/>
      <c r="I269" s="20" t="n"/>
      <c r="J269" s="20" t="n"/>
      <c r="K269" s="23" t="str">
        <f>IF(COUNTA($A269:$D269)=0,"",IF(AND($F269="Confirmed",OR($E269="",$E269=Summary!$B$6),ISNUMBER($D269)),$D269,0))</f>
        <v/>
      </c>
      <c r="L269" s="23" t="str">
        <f>IF(COUNTA($A269:$D269)=0,"",IF(AND($F269="Reported",OR($E269="",$E269=Summary!$B$6),ISNUMBER($D269)),$D269,0))</f>
        <v/>
      </c>
      <c r="M269" s="24" t="str">
        <f>IF(COUNTA($A269:$D269)=0,"",IF($B269="","no",IF(COUNTIF(Charges!$A$5:$A$124,$B269)&gt;0,"yes","no")))</f>
        <v/>
      </c>
      <c r="N269" s="25" t="str">
        <f>IF(AND($F269="Confirmed",$M269="yes",ISNUMBER($C269)),IFERROR(IF(ISNUMBER(INDEX(Charges!$E$5:$E$124,MATCH($B269,Charges!$A$5:$A$124,0))),$C269-INDEX(Charges!$E$5:$E$124,MATCH($B269,Charges!$A$5:$A$124,0)),""),""),"")</f>
        <v/>
      </c>
      <c r="O269" s="24" t="str">
        <f>IF(COUNTA($A269:$D269)=0,"",IF($A269="","Add a payment ID",IF(COUNTIF($A$5:$A$404,$A269)&gt;1,"Duplicate payment ID",IF(AND($F269&lt;&gt;"Reported",$F269&lt;&gt;"Confirmed",$F269&lt;&gt;"Voided"),"Choose a confirmation state",IF($B269="","Add the charge ID this payment applies to",IF($M269="no","Charge ID not found on the Charges sheet",IF(NOT(ISNUMBER($D269)),"Enter the amount",IF(NOT(ISNUMBER($C269)),"Enter the date as YYYY-MM-DD",IF(AND($E269&lt;&gt;"",$E269&lt;&gt;Summary!$B$6),"Currency differs from the ledger: not counted",IF(AND($F269="Voided",$J269=""),"Add the reason for voiding in Note",IF(AND($F269&lt;&gt;"Voided",$G269&lt;&gt;"",COUNTIFS($B$5:$B$404,$B269,$G$5:$G$404,$G269,$D$5:$D$404,$D269,$F$5:$F$404,"&lt;&gt;Voided")&gt;1),"Possible duplicate: same charge, reference and amount","")))))))))))</f>
        <v/>
      </c>
    </row>
    <row r="270">
      <c r="A270" s="20" t="n"/>
      <c r="B270" s="20" t="n"/>
      <c r="C270" s="21" t="n"/>
      <c r="D270" s="22" t="n"/>
      <c r="E270" s="20" t="n"/>
      <c r="F270" s="20" t="n"/>
      <c r="G270" s="20" t="n"/>
      <c r="H270" s="20" t="n"/>
      <c r="I270" s="20" t="n"/>
      <c r="J270" s="20" t="n"/>
      <c r="K270" s="23" t="str">
        <f>IF(COUNTA($A270:$D270)=0,"",IF(AND($F270="Confirmed",OR($E270="",$E270=Summary!$B$6),ISNUMBER($D270)),$D270,0))</f>
        <v/>
      </c>
      <c r="L270" s="23" t="str">
        <f>IF(COUNTA($A270:$D270)=0,"",IF(AND($F270="Reported",OR($E270="",$E270=Summary!$B$6),ISNUMBER($D270)),$D270,0))</f>
        <v/>
      </c>
      <c r="M270" s="24" t="str">
        <f>IF(COUNTA($A270:$D270)=0,"",IF($B270="","no",IF(COUNTIF(Charges!$A$5:$A$124,$B270)&gt;0,"yes","no")))</f>
        <v/>
      </c>
      <c r="N270" s="25" t="str">
        <f>IF(AND($F270="Confirmed",$M270="yes",ISNUMBER($C270)),IFERROR(IF(ISNUMBER(INDEX(Charges!$E$5:$E$124,MATCH($B270,Charges!$A$5:$A$124,0))),$C270-INDEX(Charges!$E$5:$E$124,MATCH($B270,Charges!$A$5:$A$124,0)),""),""),"")</f>
        <v/>
      </c>
      <c r="O270" s="24" t="str">
        <f>IF(COUNTA($A270:$D270)=0,"",IF($A270="","Add a payment ID",IF(COUNTIF($A$5:$A$404,$A270)&gt;1,"Duplicate payment ID",IF(AND($F270&lt;&gt;"Reported",$F270&lt;&gt;"Confirmed",$F270&lt;&gt;"Voided"),"Choose a confirmation state",IF($B270="","Add the charge ID this payment applies to",IF($M270="no","Charge ID not found on the Charges sheet",IF(NOT(ISNUMBER($D270)),"Enter the amount",IF(NOT(ISNUMBER($C270)),"Enter the date as YYYY-MM-DD",IF(AND($E270&lt;&gt;"",$E270&lt;&gt;Summary!$B$6),"Currency differs from the ledger: not counted",IF(AND($F270="Voided",$J270=""),"Add the reason for voiding in Note",IF(AND($F270&lt;&gt;"Voided",$G270&lt;&gt;"",COUNTIFS($B$5:$B$404,$B270,$G$5:$G$404,$G270,$D$5:$D$404,$D270,$F$5:$F$404,"&lt;&gt;Voided")&gt;1),"Possible duplicate: same charge, reference and amount","")))))))))))</f>
        <v/>
      </c>
    </row>
    <row r="271">
      <c r="A271" s="20" t="n"/>
      <c r="B271" s="20" t="n"/>
      <c r="C271" s="21" t="n"/>
      <c r="D271" s="22" t="n"/>
      <c r="E271" s="20" t="n"/>
      <c r="F271" s="20" t="n"/>
      <c r="G271" s="20" t="n"/>
      <c r="H271" s="20" t="n"/>
      <c r="I271" s="20" t="n"/>
      <c r="J271" s="20" t="n"/>
      <c r="K271" s="23" t="str">
        <f>IF(COUNTA($A271:$D271)=0,"",IF(AND($F271="Confirmed",OR($E271="",$E271=Summary!$B$6),ISNUMBER($D271)),$D271,0))</f>
        <v/>
      </c>
      <c r="L271" s="23" t="str">
        <f>IF(COUNTA($A271:$D271)=0,"",IF(AND($F271="Reported",OR($E271="",$E271=Summary!$B$6),ISNUMBER($D271)),$D271,0))</f>
        <v/>
      </c>
      <c r="M271" s="24" t="str">
        <f>IF(COUNTA($A271:$D271)=0,"",IF($B271="","no",IF(COUNTIF(Charges!$A$5:$A$124,$B271)&gt;0,"yes","no")))</f>
        <v/>
      </c>
      <c r="N271" s="25" t="str">
        <f>IF(AND($F271="Confirmed",$M271="yes",ISNUMBER($C271)),IFERROR(IF(ISNUMBER(INDEX(Charges!$E$5:$E$124,MATCH($B271,Charges!$A$5:$A$124,0))),$C271-INDEX(Charges!$E$5:$E$124,MATCH($B271,Charges!$A$5:$A$124,0)),""),""),"")</f>
        <v/>
      </c>
      <c r="O271" s="24" t="str">
        <f>IF(COUNTA($A271:$D271)=0,"",IF($A271="","Add a payment ID",IF(COUNTIF($A$5:$A$404,$A271)&gt;1,"Duplicate payment ID",IF(AND($F271&lt;&gt;"Reported",$F271&lt;&gt;"Confirmed",$F271&lt;&gt;"Voided"),"Choose a confirmation state",IF($B271="","Add the charge ID this payment applies to",IF($M271="no","Charge ID not found on the Charges sheet",IF(NOT(ISNUMBER($D271)),"Enter the amount",IF(NOT(ISNUMBER($C271)),"Enter the date as YYYY-MM-DD",IF(AND($E271&lt;&gt;"",$E271&lt;&gt;Summary!$B$6),"Currency differs from the ledger: not counted",IF(AND($F271="Voided",$J271=""),"Add the reason for voiding in Note",IF(AND($F271&lt;&gt;"Voided",$G271&lt;&gt;"",COUNTIFS($B$5:$B$404,$B271,$G$5:$G$404,$G271,$D$5:$D$404,$D271,$F$5:$F$404,"&lt;&gt;Voided")&gt;1),"Possible duplicate: same charge, reference and amount","")))))))))))</f>
        <v/>
      </c>
    </row>
    <row r="272">
      <c r="A272" s="20" t="n"/>
      <c r="B272" s="20" t="n"/>
      <c r="C272" s="21" t="n"/>
      <c r="D272" s="22" t="n"/>
      <c r="E272" s="20" t="n"/>
      <c r="F272" s="20" t="n"/>
      <c r="G272" s="20" t="n"/>
      <c r="H272" s="20" t="n"/>
      <c r="I272" s="20" t="n"/>
      <c r="J272" s="20" t="n"/>
      <c r="K272" s="23" t="str">
        <f>IF(COUNTA($A272:$D272)=0,"",IF(AND($F272="Confirmed",OR($E272="",$E272=Summary!$B$6),ISNUMBER($D272)),$D272,0))</f>
        <v/>
      </c>
      <c r="L272" s="23" t="str">
        <f>IF(COUNTA($A272:$D272)=0,"",IF(AND($F272="Reported",OR($E272="",$E272=Summary!$B$6),ISNUMBER($D272)),$D272,0))</f>
        <v/>
      </c>
      <c r="M272" s="24" t="str">
        <f>IF(COUNTA($A272:$D272)=0,"",IF($B272="","no",IF(COUNTIF(Charges!$A$5:$A$124,$B272)&gt;0,"yes","no")))</f>
        <v/>
      </c>
      <c r="N272" s="25" t="str">
        <f>IF(AND($F272="Confirmed",$M272="yes",ISNUMBER($C272)),IFERROR(IF(ISNUMBER(INDEX(Charges!$E$5:$E$124,MATCH($B272,Charges!$A$5:$A$124,0))),$C272-INDEX(Charges!$E$5:$E$124,MATCH($B272,Charges!$A$5:$A$124,0)),""),""),"")</f>
        <v/>
      </c>
      <c r="O272" s="24" t="str">
        <f>IF(COUNTA($A272:$D272)=0,"",IF($A272="","Add a payment ID",IF(COUNTIF($A$5:$A$404,$A272)&gt;1,"Duplicate payment ID",IF(AND($F272&lt;&gt;"Reported",$F272&lt;&gt;"Confirmed",$F272&lt;&gt;"Voided"),"Choose a confirmation state",IF($B272="","Add the charge ID this payment applies to",IF($M272="no","Charge ID not found on the Charges sheet",IF(NOT(ISNUMBER($D272)),"Enter the amount",IF(NOT(ISNUMBER($C272)),"Enter the date as YYYY-MM-DD",IF(AND($E272&lt;&gt;"",$E272&lt;&gt;Summary!$B$6),"Currency differs from the ledger: not counted",IF(AND($F272="Voided",$J272=""),"Add the reason for voiding in Note",IF(AND($F272&lt;&gt;"Voided",$G272&lt;&gt;"",COUNTIFS($B$5:$B$404,$B272,$G$5:$G$404,$G272,$D$5:$D$404,$D272,$F$5:$F$404,"&lt;&gt;Voided")&gt;1),"Possible duplicate: same charge, reference and amount","")))))))))))</f>
        <v/>
      </c>
    </row>
    <row r="273">
      <c r="A273" s="20" t="n"/>
      <c r="B273" s="20" t="n"/>
      <c r="C273" s="21" t="n"/>
      <c r="D273" s="22" t="n"/>
      <c r="E273" s="20" t="n"/>
      <c r="F273" s="20" t="n"/>
      <c r="G273" s="20" t="n"/>
      <c r="H273" s="20" t="n"/>
      <c r="I273" s="20" t="n"/>
      <c r="J273" s="20" t="n"/>
      <c r="K273" s="23" t="str">
        <f>IF(COUNTA($A273:$D273)=0,"",IF(AND($F273="Confirmed",OR($E273="",$E273=Summary!$B$6),ISNUMBER($D273)),$D273,0))</f>
        <v/>
      </c>
      <c r="L273" s="23" t="str">
        <f>IF(COUNTA($A273:$D273)=0,"",IF(AND($F273="Reported",OR($E273="",$E273=Summary!$B$6),ISNUMBER($D273)),$D273,0))</f>
        <v/>
      </c>
      <c r="M273" s="24" t="str">
        <f>IF(COUNTA($A273:$D273)=0,"",IF($B273="","no",IF(COUNTIF(Charges!$A$5:$A$124,$B273)&gt;0,"yes","no")))</f>
        <v/>
      </c>
      <c r="N273" s="25" t="str">
        <f>IF(AND($F273="Confirmed",$M273="yes",ISNUMBER($C273)),IFERROR(IF(ISNUMBER(INDEX(Charges!$E$5:$E$124,MATCH($B273,Charges!$A$5:$A$124,0))),$C273-INDEX(Charges!$E$5:$E$124,MATCH($B273,Charges!$A$5:$A$124,0)),""),""),"")</f>
        <v/>
      </c>
      <c r="O273" s="24" t="str">
        <f>IF(COUNTA($A273:$D273)=0,"",IF($A273="","Add a payment ID",IF(COUNTIF($A$5:$A$404,$A273)&gt;1,"Duplicate payment ID",IF(AND($F273&lt;&gt;"Reported",$F273&lt;&gt;"Confirmed",$F273&lt;&gt;"Voided"),"Choose a confirmation state",IF($B273="","Add the charge ID this payment applies to",IF($M273="no","Charge ID not found on the Charges sheet",IF(NOT(ISNUMBER($D273)),"Enter the amount",IF(NOT(ISNUMBER($C273)),"Enter the date as YYYY-MM-DD",IF(AND($E273&lt;&gt;"",$E273&lt;&gt;Summary!$B$6),"Currency differs from the ledger: not counted",IF(AND($F273="Voided",$J273=""),"Add the reason for voiding in Note",IF(AND($F273&lt;&gt;"Voided",$G273&lt;&gt;"",COUNTIFS($B$5:$B$404,$B273,$G$5:$G$404,$G273,$D$5:$D$404,$D273,$F$5:$F$404,"&lt;&gt;Voided")&gt;1),"Possible duplicate: same charge, reference and amount","")))))))))))</f>
        <v/>
      </c>
    </row>
    <row r="274">
      <c r="A274" s="20" t="n"/>
      <c r="B274" s="20" t="n"/>
      <c r="C274" s="21" t="n"/>
      <c r="D274" s="22" t="n"/>
      <c r="E274" s="20" t="n"/>
      <c r="F274" s="20" t="n"/>
      <c r="G274" s="20" t="n"/>
      <c r="H274" s="20" t="n"/>
      <c r="I274" s="20" t="n"/>
      <c r="J274" s="20" t="n"/>
      <c r="K274" s="23" t="str">
        <f>IF(COUNTA($A274:$D274)=0,"",IF(AND($F274="Confirmed",OR($E274="",$E274=Summary!$B$6),ISNUMBER($D274)),$D274,0))</f>
        <v/>
      </c>
      <c r="L274" s="23" t="str">
        <f>IF(COUNTA($A274:$D274)=0,"",IF(AND($F274="Reported",OR($E274="",$E274=Summary!$B$6),ISNUMBER($D274)),$D274,0))</f>
        <v/>
      </c>
      <c r="M274" s="24" t="str">
        <f>IF(COUNTA($A274:$D274)=0,"",IF($B274="","no",IF(COUNTIF(Charges!$A$5:$A$124,$B274)&gt;0,"yes","no")))</f>
        <v/>
      </c>
      <c r="N274" s="25" t="str">
        <f>IF(AND($F274="Confirmed",$M274="yes",ISNUMBER($C274)),IFERROR(IF(ISNUMBER(INDEX(Charges!$E$5:$E$124,MATCH($B274,Charges!$A$5:$A$124,0))),$C274-INDEX(Charges!$E$5:$E$124,MATCH($B274,Charges!$A$5:$A$124,0)),""),""),"")</f>
        <v/>
      </c>
      <c r="O274" s="24" t="str">
        <f>IF(COUNTA($A274:$D274)=0,"",IF($A274="","Add a payment ID",IF(COUNTIF($A$5:$A$404,$A274)&gt;1,"Duplicate payment ID",IF(AND($F274&lt;&gt;"Reported",$F274&lt;&gt;"Confirmed",$F274&lt;&gt;"Voided"),"Choose a confirmation state",IF($B274="","Add the charge ID this payment applies to",IF($M274="no","Charge ID not found on the Charges sheet",IF(NOT(ISNUMBER($D274)),"Enter the amount",IF(NOT(ISNUMBER($C274)),"Enter the date as YYYY-MM-DD",IF(AND($E274&lt;&gt;"",$E274&lt;&gt;Summary!$B$6),"Currency differs from the ledger: not counted",IF(AND($F274="Voided",$J274=""),"Add the reason for voiding in Note",IF(AND($F274&lt;&gt;"Voided",$G274&lt;&gt;"",COUNTIFS($B$5:$B$404,$B274,$G$5:$G$404,$G274,$D$5:$D$404,$D274,$F$5:$F$404,"&lt;&gt;Voided")&gt;1),"Possible duplicate: same charge, reference and amount","")))))))))))</f>
        <v/>
      </c>
    </row>
    <row r="275">
      <c r="A275" s="20" t="n"/>
      <c r="B275" s="20" t="n"/>
      <c r="C275" s="21" t="n"/>
      <c r="D275" s="22" t="n"/>
      <c r="E275" s="20" t="n"/>
      <c r="F275" s="20" t="n"/>
      <c r="G275" s="20" t="n"/>
      <c r="H275" s="20" t="n"/>
      <c r="I275" s="20" t="n"/>
      <c r="J275" s="20" t="n"/>
      <c r="K275" s="23" t="str">
        <f>IF(COUNTA($A275:$D275)=0,"",IF(AND($F275="Confirmed",OR($E275="",$E275=Summary!$B$6),ISNUMBER($D275)),$D275,0))</f>
        <v/>
      </c>
      <c r="L275" s="23" t="str">
        <f>IF(COUNTA($A275:$D275)=0,"",IF(AND($F275="Reported",OR($E275="",$E275=Summary!$B$6),ISNUMBER($D275)),$D275,0))</f>
        <v/>
      </c>
      <c r="M275" s="24" t="str">
        <f>IF(COUNTA($A275:$D275)=0,"",IF($B275="","no",IF(COUNTIF(Charges!$A$5:$A$124,$B275)&gt;0,"yes","no")))</f>
        <v/>
      </c>
      <c r="N275" s="25" t="str">
        <f>IF(AND($F275="Confirmed",$M275="yes",ISNUMBER($C275)),IFERROR(IF(ISNUMBER(INDEX(Charges!$E$5:$E$124,MATCH($B275,Charges!$A$5:$A$124,0))),$C275-INDEX(Charges!$E$5:$E$124,MATCH($B275,Charges!$A$5:$A$124,0)),""),""),"")</f>
        <v/>
      </c>
      <c r="O275" s="24" t="str">
        <f>IF(COUNTA($A275:$D275)=0,"",IF($A275="","Add a payment ID",IF(COUNTIF($A$5:$A$404,$A275)&gt;1,"Duplicate payment ID",IF(AND($F275&lt;&gt;"Reported",$F275&lt;&gt;"Confirmed",$F275&lt;&gt;"Voided"),"Choose a confirmation state",IF($B275="","Add the charge ID this payment applies to",IF($M275="no","Charge ID not found on the Charges sheet",IF(NOT(ISNUMBER($D275)),"Enter the amount",IF(NOT(ISNUMBER($C275)),"Enter the date as YYYY-MM-DD",IF(AND($E275&lt;&gt;"",$E275&lt;&gt;Summary!$B$6),"Currency differs from the ledger: not counted",IF(AND($F275="Voided",$J275=""),"Add the reason for voiding in Note",IF(AND($F275&lt;&gt;"Voided",$G275&lt;&gt;"",COUNTIFS($B$5:$B$404,$B275,$G$5:$G$404,$G275,$D$5:$D$404,$D275,$F$5:$F$404,"&lt;&gt;Voided")&gt;1),"Possible duplicate: same charge, reference and amount","")))))))))))</f>
        <v/>
      </c>
    </row>
    <row r="276">
      <c r="A276" s="20" t="n"/>
      <c r="B276" s="20" t="n"/>
      <c r="C276" s="21" t="n"/>
      <c r="D276" s="22" t="n"/>
      <c r="E276" s="20" t="n"/>
      <c r="F276" s="20" t="n"/>
      <c r="G276" s="20" t="n"/>
      <c r="H276" s="20" t="n"/>
      <c r="I276" s="20" t="n"/>
      <c r="J276" s="20" t="n"/>
      <c r="K276" s="23" t="str">
        <f>IF(COUNTA($A276:$D276)=0,"",IF(AND($F276="Confirmed",OR($E276="",$E276=Summary!$B$6),ISNUMBER($D276)),$D276,0))</f>
        <v/>
      </c>
      <c r="L276" s="23" t="str">
        <f>IF(COUNTA($A276:$D276)=0,"",IF(AND($F276="Reported",OR($E276="",$E276=Summary!$B$6),ISNUMBER($D276)),$D276,0))</f>
        <v/>
      </c>
      <c r="M276" s="24" t="str">
        <f>IF(COUNTA($A276:$D276)=0,"",IF($B276="","no",IF(COUNTIF(Charges!$A$5:$A$124,$B276)&gt;0,"yes","no")))</f>
        <v/>
      </c>
      <c r="N276" s="25" t="str">
        <f>IF(AND($F276="Confirmed",$M276="yes",ISNUMBER($C276)),IFERROR(IF(ISNUMBER(INDEX(Charges!$E$5:$E$124,MATCH($B276,Charges!$A$5:$A$124,0))),$C276-INDEX(Charges!$E$5:$E$124,MATCH($B276,Charges!$A$5:$A$124,0)),""),""),"")</f>
        <v/>
      </c>
      <c r="O276" s="24" t="str">
        <f>IF(COUNTA($A276:$D276)=0,"",IF($A276="","Add a payment ID",IF(COUNTIF($A$5:$A$404,$A276)&gt;1,"Duplicate payment ID",IF(AND($F276&lt;&gt;"Reported",$F276&lt;&gt;"Confirmed",$F276&lt;&gt;"Voided"),"Choose a confirmation state",IF($B276="","Add the charge ID this payment applies to",IF($M276="no","Charge ID not found on the Charges sheet",IF(NOT(ISNUMBER($D276)),"Enter the amount",IF(NOT(ISNUMBER($C276)),"Enter the date as YYYY-MM-DD",IF(AND($E276&lt;&gt;"",$E276&lt;&gt;Summary!$B$6),"Currency differs from the ledger: not counted",IF(AND($F276="Voided",$J276=""),"Add the reason for voiding in Note",IF(AND($F276&lt;&gt;"Voided",$G276&lt;&gt;"",COUNTIFS($B$5:$B$404,$B276,$G$5:$G$404,$G276,$D$5:$D$404,$D276,$F$5:$F$404,"&lt;&gt;Voided")&gt;1),"Possible duplicate: same charge, reference and amount","")))))))))))</f>
        <v/>
      </c>
    </row>
    <row r="277">
      <c r="A277" s="20" t="n"/>
      <c r="B277" s="20" t="n"/>
      <c r="C277" s="21" t="n"/>
      <c r="D277" s="22" t="n"/>
      <c r="E277" s="20" t="n"/>
      <c r="F277" s="20" t="n"/>
      <c r="G277" s="20" t="n"/>
      <c r="H277" s="20" t="n"/>
      <c r="I277" s="20" t="n"/>
      <c r="J277" s="20" t="n"/>
      <c r="K277" s="23" t="str">
        <f>IF(COUNTA($A277:$D277)=0,"",IF(AND($F277="Confirmed",OR($E277="",$E277=Summary!$B$6),ISNUMBER($D277)),$D277,0))</f>
        <v/>
      </c>
      <c r="L277" s="23" t="str">
        <f>IF(COUNTA($A277:$D277)=0,"",IF(AND($F277="Reported",OR($E277="",$E277=Summary!$B$6),ISNUMBER($D277)),$D277,0))</f>
        <v/>
      </c>
      <c r="M277" s="24" t="str">
        <f>IF(COUNTA($A277:$D277)=0,"",IF($B277="","no",IF(COUNTIF(Charges!$A$5:$A$124,$B277)&gt;0,"yes","no")))</f>
        <v/>
      </c>
      <c r="N277" s="25" t="str">
        <f>IF(AND($F277="Confirmed",$M277="yes",ISNUMBER($C277)),IFERROR(IF(ISNUMBER(INDEX(Charges!$E$5:$E$124,MATCH($B277,Charges!$A$5:$A$124,0))),$C277-INDEX(Charges!$E$5:$E$124,MATCH($B277,Charges!$A$5:$A$124,0)),""),""),"")</f>
        <v/>
      </c>
      <c r="O277" s="24" t="str">
        <f>IF(COUNTA($A277:$D277)=0,"",IF($A277="","Add a payment ID",IF(COUNTIF($A$5:$A$404,$A277)&gt;1,"Duplicate payment ID",IF(AND($F277&lt;&gt;"Reported",$F277&lt;&gt;"Confirmed",$F277&lt;&gt;"Voided"),"Choose a confirmation state",IF($B277="","Add the charge ID this payment applies to",IF($M277="no","Charge ID not found on the Charges sheet",IF(NOT(ISNUMBER($D277)),"Enter the amount",IF(NOT(ISNUMBER($C277)),"Enter the date as YYYY-MM-DD",IF(AND($E277&lt;&gt;"",$E277&lt;&gt;Summary!$B$6),"Currency differs from the ledger: not counted",IF(AND($F277="Voided",$J277=""),"Add the reason for voiding in Note",IF(AND($F277&lt;&gt;"Voided",$G277&lt;&gt;"",COUNTIFS($B$5:$B$404,$B277,$G$5:$G$404,$G277,$D$5:$D$404,$D277,$F$5:$F$404,"&lt;&gt;Voided")&gt;1),"Possible duplicate: same charge, reference and amount","")))))))))))</f>
        <v/>
      </c>
    </row>
    <row r="278">
      <c r="A278" s="20" t="n"/>
      <c r="B278" s="20" t="n"/>
      <c r="C278" s="21" t="n"/>
      <c r="D278" s="22" t="n"/>
      <c r="E278" s="20" t="n"/>
      <c r="F278" s="20" t="n"/>
      <c r="G278" s="20" t="n"/>
      <c r="H278" s="20" t="n"/>
      <c r="I278" s="20" t="n"/>
      <c r="J278" s="20" t="n"/>
      <c r="K278" s="23" t="str">
        <f>IF(COUNTA($A278:$D278)=0,"",IF(AND($F278="Confirmed",OR($E278="",$E278=Summary!$B$6),ISNUMBER($D278)),$D278,0))</f>
        <v/>
      </c>
      <c r="L278" s="23" t="str">
        <f>IF(COUNTA($A278:$D278)=0,"",IF(AND($F278="Reported",OR($E278="",$E278=Summary!$B$6),ISNUMBER($D278)),$D278,0))</f>
        <v/>
      </c>
      <c r="M278" s="24" t="str">
        <f>IF(COUNTA($A278:$D278)=0,"",IF($B278="","no",IF(COUNTIF(Charges!$A$5:$A$124,$B278)&gt;0,"yes","no")))</f>
        <v/>
      </c>
      <c r="N278" s="25" t="str">
        <f>IF(AND($F278="Confirmed",$M278="yes",ISNUMBER($C278)),IFERROR(IF(ISNUMBER(INDEX(Charges!$E$5:$E$124,MATCH($B278,Charges!$A$5:$A$124,0))),$C278-INDEX(Charges!$E$5:$E$124,MATCH($B278,Charges!$A$5:$A$124,0)),""),""),"")</f>
        <v/>
      </c>
      <c r="O278" s="24" t="str">
        <f>IF(COUNTA($A278:$D278)=0,"",IF($A278="","Add a payment ID",IF(COUNTIF($A$5:$A$404,$A278)&gt;1,"Duplicate payment ID",IF(AND($F278&lt;&gt;"Reported",$F278&lt;&gt;"Confirmed",$F278&lt;&gt;"Voided"),"Choose a confirmation state",IF($B278="","Add the charge ID this payment applies to",IF($M278="no","Charge ID not found on the Charges sheet",IF(NOT(ISNUMBER($D278)),"Enter the amount",IF(NOT(ISNUMBER($C278)),"Enter the date as YYYY-MM-DD",IF(AND($E278&lt;&gt;"",$E278&lt;&gt;Summary!$B$6),"Currency differs from the ledger: not counted",IF(AND($F278="Voided",$J278=""),"Add the reason for voiding in Note",IF(AND($F278&lt;&gt;"Voided",$G278&lt;&gt;"",COUNTIFS($B$5:$B$404,$B278,$G$5:$G$404,$G278,$D$5:$D$404,$D278,$F$5:$F$404,"&lt;&gt;Voided")&gt;1),"Possible duplicate: same charge, reference and amount","")))))))))))</f>
        <v/>
      </c>
    </row>
    <row r="279">
      <c r="A279" s="20" t="n"/>
      <c r="B279" s="20" t="n"/>
      <c r="C279" s="21" t="n"/>
      <c r="D279" s="22" t="n"/>
      <c r="E279" s="20" t="n"/>
      <c r="F279" s="20" t="n"/>
      <c r="G279" s="20" t="n"/>
      <c r="H279" s="20" t="n"/>
      <c r="I279" s="20" t="n"/>
      <c r="J279" s="20" t="n"/>
      <c r="K279" s="23" t="str">
        <f>IF(COUNTA($A279:$D279)=0,"",IF(AND($F279="Confirmed",OR($E279="",$E279=Summary!$B$6),ISNUMBER($D279)),$D279,0))</f>
        <v/>
      </c>
      <c r="L279" s="23" t="str">
        <f>IF(COUNTA($A279:$D279)=0,"",IF(AND($F279="Reported",OR($E279="",$E279=Summary!$B$6),ISNUMBER($D279)),$D279,0))</f>
        <v/>
      </c>
      <c r="M279" s="24" t="str">
        <f>IF(COUNTA($A279:$D279)=0,"",IF($B279="","no",IF(COUNTIF(Charges!$A$5:$A$124,$B279)&gt;0,"yes","no")))</f>
        <v/>
      </c>
      <c r="N279" s="25" t="str">
        <f>IF(AND($F279="Confirmed",$M279="yes",ISNUMBER($C279)),IFERROR(IF(ISNUMBER(INDEX(Charges!$E$5:$E$124,MATCH($B279,Charges!$A$5:$A$124,0))),$C279-INDEX(Charges!$E$5:$E$124,MATCH($B279,Charges!$A$5:$A$124,0)),""),""),"")</f>
        <v/>
      </c>
      <c r="O279" s="24" t="str">
        <f>IF(COUNTA($A279:$D279)=0,"",IF($A279="","Add a payment ID",IF(COUNTIF($A$5:$A$404,$A279)&gt;1,"Duplicate payment ID",IF(AND($F279&lt;&gt;"Reported",$F279&lt;&gt;"Confirmed",$F279&lt;&gt;"Voided"),"Choose a confirmation state",IF($B279="","Add the charge ID this payment applies to",IF($M279="no","Charge ID not found on the Charges sheet",IF(NOT(ISNUMBER($D279)),"Enter the amount",IF(NOT(ISNUMBER($C279)),"Enter the date as YYYY-MM-DD",IF(AND($E279&lt;&gt;"",$E279&lt;&gt;Summary!$B$6),"Currency differs from the ledger: not counted",IF(AND($F279="Voided",$J279=""),"Add the reason for voiding in Note",IF(AND($F279&lt;&gt;"Voided",$G279&lt;&gt;"",COUNTIFS($B$5:$B$404,$B279,$G$5:$G$404,$G279,$D$5:$D$404,$D279,$F$5:$F$404,"&lt;&gt;Voided")&gt;1),"Possible duplicate: same charge, reference and amount","")))))))))))</f>
        <v/>
      </c>
    </row>
    <row r="280">
      <c r="A280" s="20" t="n"/>
      <c r="B280" s="20" t="n"/>
      <c r="C280" s="21" t="n"/>
      <c r="D280" s="22" t="n"/>
      <c r="E280" s="20" t="n"/>
      <c r="F280" s="20" t="n"/>
      <c r="G280" s="20" t="n"/>
      <c r="H280" s="20" t="n"/>
      <c r="I280" s="20" t="n"/>
      <c r="J280" s="20" t="n"/>
      <c r="K280" s="23" t="str">
        <f>IF(COUNTA($A280:$D280)=0,"",IF(AND($F280="Confirmed",OR($E280="",$E280=Summary!$B$6),ISNUMBER($D280)),$D280,0))</f>
        <v/>
      </c>
      <c r="L280" s="23" t="str">
        <f>IF(COUNTA($A280:$D280)=0,"",IF(AND($F280="Reported",OR($E280="",$E280=Summary!$B$6),ISNUMBER($D280)),$D280,0))</f>
        <v/>
      </c>
      <c r="M280" s="24" t="str">
        <f>IF(COUNTA($A280:$D280)=0,"",IF($B280="","no",IF(COUNTIF(Charges!$A$5:$A$124,$B280)&gt;0,"yes","no")))</f>
        <v/>
      </c>
      <c r="N280" s="25" t="str">
        <f>IF(AND($F280="Confirmed",$M280="yes",ISNUMBER($C280)),IFERROR(IF(ISNUMBER(INDEX(Charges!$E$5:$E$124,MATCH($B280,Charges!$A$5:$A$124,0))),$C280-INDEX(Charges!$E$5:$E$124,MATCH($B280,Charges!$A$5:$A$124,0)),""),""),"")</f>
        <v/>
      </c>
      <c r="O280" s="24" t="str">
        <f>IF(COUNTA($A280:$D280)=0,"",IF($A280="","Add a payment ID",IF(COUNTIF($A$5:$A$404,$A280)&gt;1,"Duplicate payment ID",IF(AND($F280&lt;&gt;"Reported",$F280&lt;&gt;"Confirmed",$F280&lt;&gt;"Voided"),"Choose a confirmation state",IF($B280="","Add the charge ID this payment applies to",IF($M280="no","Charge ID not found on the Charges sheet",IF(NOT(ISNUMBER($D280)),"Enter the amount",IF(NOT(ISNUMBER($C280)),"Enter the date as YYYY-MM-DD",IF(AND($E280&lt;&gt;"",$E280&lt;&gt;Summary!$B$6),"Currency differs from the ledger: not counted",IF(AND($F280="Voided",$J280=""),"Add the reason for voiding in Note",IF(AND($F280&lt;&gt;"Voided",$G280&lt;&gt;"",COUNTIFS($B$5:$B$404,$B280,$G$5:$G$404,$G280,$D$5:$D$404,$D280,$F$5:$F$404,"&lt;&gt;Voided")&gt;1),"Possible duplicate: same charge, reference and amount","")))))))))))</f>
        <v/>
      </c>
    </row>
    <row r="281">
      <c r="A281" s="20" t="n"/>
      <c r="B281" s="20" t="n"/>
      <c r="C281" s="21" t="n"/>
      <c r="D281" s="22" t="n"/>
      <c r="E281" s="20" t="n"/>
      <c r="F281" s="20" t="n"/>
      <c r="G281" s="20" t="n"/>
      <c r="H281" s="20" t="n"/>
      <c r="I281" s="20" t="n"/>
      <c r="J281" s="20" t="n"/>
      <c r="K281" s="23" t="str">
        <f>IF(COUNTA($A281:$D281)=0,"",IF(AND($F281="Confirmed",OR($E281="",$E281=Summary!$B$6),ISNUMBER($D281)),$D281,0))</f>
        <v/>
      </c>
      <c r="L281" s="23" t="str">
        <f>IF(COUNTA($A281:$D281)=0,"",IF(AND($F281="Reported",OR($E281="",$E281=Summary!$B$6),ISNUMBER($D281)),$D281,0))</f>
        <v/>
      </c>
      <c r="M281" s="24" t="str">
        <f>IF(COUNTA($A281:$D281)=0,"",IF($B281="","no",IF(COUNTIF(Charges!$A$5:$A$124,$B281)&gt;0,"yes","no")))</f>
        <v/>
      </c>
      <c r="N281" s="25" t="str">
        <f>IF(AND($F281="Confirmed",$M281="yes",ISNUMBER($C281)),IFERROR(IF(ISNUMBER(INDEX(Charges!$E$5:$E$124,MATCH($B281,Charges!$A$5:$A$124,0))),$C281-INDEX(Charges!$E$5:$E$124,MATCH($B281,Charges!$A$5:$A$124,0)),""),""),"")</f>
        <v/>
      </c>
      <c r="O281" s="24" t="str">
        <f>IF(COUNTA($A281:$D281)=0,"",IF($A281="","Add a payment ID",IF(COUNTIF($A$5:$A$404,$A281)&gt;1,"Duplicate payment ID",IF(AND($F281&lt;&gt;"Reported",$F281&lt;&gt;"Confirmed",$F281&lt;&gt;"Voided"),"Choose a confirmation state",IF($B281="","Add the charge ID this payment applies to",IF($M281="no","Charge ID not found on the Charges sheet",IF(NOT(ISNUMBER($D281)),"Enter the amount",IF(NOT(ISNUMBER($C281)),"Enter the date as YYYY-MM-DD",IF(AND($E281&lt;&gt;"",$E281&lt;&gt;Summary!$B$6),"Currency differs from the ledger: not counted",IF(AND($F281="Voided",$J281=""),"Add the reason for voiding in Note",IF(AND($F281&lt;&gt;"Voided",$G281&lt;&gt;"",COUNTIFS($B$5:$B$404,$B281,$G$5:$G$404,$G281,$D$5:$D$404,$D281,$F$5:$F$404,"&lt;&gt;Voided")&gt;1),"Possible duplicate: same charge, reference and amount","")))))))))))</f>
        <v/>
      </c>
    </row>
    <row r="282">
      <c r="A282" s="20" t="n"/>
      <c r="B282" s="20" t="n"/>
      <c r="C282" s="21" t="n"/>
      <c r="D282" s="22" t="n"/>
      <c r="E282" s="20" t="n"/>
      <c r="F282" s="20" t="n"/>
      <c r="G282" s="20" t="n"/>
      <c r="H282" s="20" t="n"/>
      <c r="I282" s="20" t="n"/>
      <c r="J282" s="20" t="n"/>
      <c r="K282" s="23" t="str">
        <f>IF(COUNTA($A282:$D282)=0,"",IF(AND($F282="Confirmed",OR($E282="",$E282=Summary!$B$6),ISNUMBER($D282)),$D282,0))</f>
        <v/>
      </c>
      <c r="L282" s="23" t="str">
        <f>IF(COUNTA($A282:$D282)=0,"",IF(AND($F282="Reported",OR($E282="",$E282=Summary!$B$6),ISNUMBER($D282)),$D282,0))</f>
        <v/>
      </c>
      <c r="M282" s="24" t="str">
        <f>IF(COUNTA($A282:$D282)=0,"",IF($B282="","no",IF(COUNTIF(Charges!$A$5:$A$124,$B282)&gt;0,"yes","no")))</f>
        <v/>
      </c>
      <c r="N282" s="25" t="str">
        <f>IF(AND($F282="Confirmed",$M282="yes",ISNUMBER($C282)),IFERROR(IF(ISNUMBER(INDEX(Charges!$E$5:$E$124,MATCH($B282,Charges!$A$5:$A$124,0))),$C282-INDEX(Charges!$E$5:$E$124,MATCH($B282,Charges!$A$5:$A$124,0)),""),""),"")</f>
        <v/>
      </c>
      <c r="O282" s="24" t="str">
        <f>IF(COUNTA($A282:$D282)=0,"",IF($A282="","Add a payment ID",IF(COUNTIF($A$5:$A$404,$A282)&gt;1,"Duplicate payment ID",IF(AND($F282&lt;&gt;"Reported",$F282&lt;&gt;"Confirmed",$F282&lt;&gt;"Voided"),"Choose a confirmation state",IF($B282="","Add the charge ID this payment applies to",IF($M282="no","Charge ID not found on the Charges sheet",IF(NOT(ISNUMBER($D282)),"Enter the amount",IF(NOT(ISNUMBER($C282)),"Enter the date as YYYY-MM-DD",IF(AND($E282&lt;&gt;"",$E282&lt;&gt;Summary!$B$6),"Currency differs from the ledger: not counted",IF(AND($F282="Voided",$J282=""),"Add the reason for voiding in Note",IF(AND($F282&lt;&gt;"Voided",$G282&lt;&gt;"",COUNTIFS($B$5:$B$404,$B282,$G$5:$G$404,$G282,$D$5:$D$404,$D282,$F$5:$F$404,"&lt;&gt;Voided")&gt;1),"Possible duplicate: same charge, reference and amount","")))))))))))</f>
        <v/>
      </c>
    </row>
    <row r="283">
      <c r="A283" s="20" t="n"/>
      <c r="B283" s="20" t="n"/>
      <c r="C283" s="21" t="n"/>
      <c r="D283" s="22" t="n"/>
      <c r="E283" s="20" t="n"/>
      <c r="F283" s="20" t="n"/>
      <c r="G283" s="20" t="n"/>
      <c r="H283" s="20" t="n"/>
      <c r="I283" s="20" t="n"/>
      <c r="J283" s="20" t="n"/>
      <c r="K283" s="23" t="str">
        <f>IF(COUNTA($A283:$D283)=0,"",IF(AND($F283="Confirmed",OR($E283="",$E283=Summary!$B$6),ISNUMBER($D283)),$D283,0))</f>
        <v/>
      </c>
      <c r="L283" s="23" t="str">
        <f>IF(COUNTA($A283:$D283)=0,"",IF(AND($F283="Reported",OR($E283="",$E283=Summary!$B$6),ISNUMBER($D283)),$D283,0))</f>
        <v/>
      </c>
      <c r="M283" s="24" t="str">
        <f>IF(COUNTA($A283:$D283)=0,"",IF($B283="","no",IF(COUNTIF(Charges!$A$5:$A$124,$B283)&gt;0,"yes","no")))</f>
        <v/>
      </c>
      <c r="N283" s="25" t="str">
        <f>IF(AND($F283="Confirmed",$M283="yes",ISNUMBER($C283)),IFERROR(IF(ISNUMBER(INDEX(Charges!$E$5:$E$124,MATCH($B283,Charges!$A$5:$A$124,0))),$C283-INDEX(Charges!$E$5:$E$124,MATCH($B283,Charges!$A$5:$A$124,0)),""),""),"")</f>
        <v/>
      </c>
      <c r="O283" s="24" t="str">
        <f>IF(COUNTA($A283:$D283)=0,"",IF($A283="","Add a payment ID",IF(COUNTIF($A$5:$A$404,$A283)&gt;1,"Duplicate payment ID",IF(AND($F283&lt;&gt;"Reported",$F283&lt;&gt;"Confirmed",$F283&lt;&gt;"Voided"),"Choose a confirmation state",IF($B283="","Add the charge ID this payment applies to",IF($M283="no","Charge ID not found on the Charges sheet",IF(NOT(ISNUMBER($D283)),"Enter the amount",IF(NOT(ISNUMBER($C283)),"Enter the date as YYYY-MM-DD",IF(AND($E283&lt;&gt;"",$E283&lt;&gt;Summary!$B$6),"Currency differs from the ledger: not counted",IF(AND($F283="Voided",$J283=""),"Add the reason for voiding in Note",IF(AND($F283&lt;&gt;"Voided",$G283&lt;&gt;"",COUNTIFS($B$5:$B$404,$B283,$G$5:$G$404,$G283,$D$5:$D$404,$D283,$F$5:$F$404,"&lt;&gt;Voided")&gt;1),"Possible duplicate: same charge, reference and amount","")))))))))))</f>
        <v/>
      </c>
    </row>
    <row r="284">
      <c r="A284" s="20" t="n"/>
      <c r="B284" s="20" t="n"/>
      <c r="C284" s="21" t="n"/>
      <c r="D284" s="22" t="n"/>
      <c r="E284" s="20" t="n"/>
      <c r="F284" s="20" t="n"/>
      <c r="G284" s="20" t="n"/>
      <c r="H284" s="20" t="n"/>
      <c r="I284" s="20" t="n"/>
      <c r="J284" s="20" t="n"/>
      <c r="K284" s="23" t="str">
        <f>IF(COUNTA($A284:$D284)=0,"",IF(AND($F284="Confirmed",OR($E284="",$E284=Summary!$B$6),ISNUMBER($D284)),$D284,0))</f>
        <v/>
      </c>
      <c r="L284" s="23" t="str">
        <f>IF(COUNTA($A284:$D284)=0,"",IF(AND($F284="Reported",OR($E284="",$E284=Summary!$B$6),ISNUMBER($D284)),$D284,0))</f>
        <v/>
      </c>
      <c r="M284" s="24" t="str">
        <f>IF(COUNTA($A284:$D284)=0,"",IF($B284="","no",IF(COUNTIF(Charges!$A$5:$A$124,$B284)&gt;0,"yes","no")))</f>
        <v/>
      </c>
      <c r="N284" s="25" t="str">
        <f>IF(AND($F284="Confirmed",$M284="yes",ISNUMBER($C284)),IFERROR(IF(ISNUMBER(INDEX(Charges!$E$5:$E$124,MATCH($B284,Charges!$A$5:$A$124,0))),$C284-INDEX(Charges!$E$5:$E$124,MATCH($B284,Charges!$A$5:$A$124,0)),""),""),"")</f>
        <v/>
      </c>
      <c r="O284" s="24" t="str">
        <f>IF(COUNTA($A284:$D284)=0,"",IF($A284="","Add a payment ID",IF(COUNTIF($A$5:$A$404,$A284)&gt;1,"Duplicate payment ID",IF(AND($F284&lt;&gt;"Reported",$F284&lt;&gt;"Confirmed",$F284&lt;&gt;"Voided"),"Choose a confirmation state",IF($B284="","Add the charge ID this payment applies to",IF($M284="no","Charge ID not found on the Charges sheet",IF(NOT(ISNUMBER($D284)),"Enter the amount",IF(NOT(ISNUMBER($C284)),"Enter the date as YYYY-MM-DD",IF(AND($E284&lt;&gt;"",$E284&lt;&gt;Summary!$B$6),"Currency differs from the ledger: not counted",IF(AND($F284="Voided",$J284=""),"Add the reason for voiding in Note",IF(AND($F284&lt;&gt;"Voided",$G284&lt;&gt;"",COUNTIFS($B$5:$B$404,$B284,$G$5:$G$404,$G284,$D$5:$D$404,$D284,$F$5:$F$404,"&lt;&gt;Voided")&gt;1),"Possible duplicate: same charge, reference and amount","")))))))))))</f>
        <v/>
      </c>
    </row>
    <row r="285">
      <c r="A285" s="20" t="n"/>
      <c r="B285" s="20" t="n"/>
      <c r="C285" s="21" t="n"/>
      <c r="D285" s="22" t="n"/>
      <c r="E285" s="20" t="n"/>
      <c r="F285" s="20" t="n"/>
      <c r="G285" s="20" t="n"/>
      <c r="H285" s="20" t="n"/>
      <c r="I285" s="20" t="n"/>
      <c r="J285" s="20" t="n"/>
      <c r="K285" s="23" t="str">
        <f>IF(COUNTA($A285:$D285)=0,"",IF(AND($F285="Confirmed",OR($E285="",$E285=Summary!$B$6),ISNUMBER($D285)),$D285,0))</f>
        <v/>
      </c>
      <c r="L285" s="23" t="str">
        <f>IF(COUNTA($A285:$D285)=0,"",IF(AND($F285="Reported",OR($E285="",$E285=Summary!$B$6),ISNUMBER($D285)),$D285,0))</f>
        <v/>
      </c>
      <c r="M285" s="24" t="str">
        <f>IF(COUNTA($A285:$D285)=0,"",IF($B285="","no",IF(COUNTIF(Charges!$A$5:$A$124,$B285)&gt;0,"yes","no")))</f>
        <v/>
      </c>
      <c r="N285" s="25" t="str">
        <f>IF(AND($F285="Confirmed",$M285="yes",ISNUMBER($C285)),IFERROR(IF(ISNUMBER(INDEX(Charges!$E$5:$E$124,MATCH($B285,Charges!$A$5:$A$124,0))),$C285-INDEX(Charges!$E$5:$E$124,MATCH($B285,Charges!$A$5:$A$124,0)),""),""),"")</f>
        <v/>
      </c>
      <c r="O285" s="24" t="str">
        <f>IF(COUNTA($A285:$D285)=0,"",IF($A285="","Add a payment ID",IF(COUNTIF($A$5:$A$404,$A285)&gt;1,"Duplicate payment ID",IF(AND($F285&lt;&gt;"Reported",$F285&lt;&gt;"Confirmed",$F285&lt;&gt;"Voided"),"Choose a confirmation state",IF($B285="","Add the charge ID this payment applies to",IF($M285="no","Charge ID not found on the Charges sheet",IF(NOT(ISNUMBER($D285)),"Enter the amount",IF(NOT(ISNUMBER($C285)),"Enter the date as YYYY-MM-DD",IF(AND($E285&lt;&gt;"",$E285&lt;&gt;Summary!$B$6),"Currency differs from the ledger: not counted",IF(AND($F285="Voided",$J285=""),"Add the reason for voiding in Note",IF(AND($F285&lt;&gt;"Voided",$G285&lt;&gt;"",COUNTIFS($B$5:$B$404,$B285,$G$5:$G$404,$G285,$D$5:$D$404,$D285,$F$5:$F$404,"&lt;&gt;Voided")&gt;1),"Possible duplicate: same charge, reference and amount","")))))))))))</f>
        <v/>
      </c>
    </row>
    <row r="286">
      <c r="A286" s="20" t="n"/>
      <c r="B286" s="20" t="n"/>
      <c r="C286" s="21" t="n"/>
      <c r="D286" s="22" t="n"/>
      <c r="E286" s="20" t="n"/>
      <c r="F286" s="20" t="n"/>
      <c r="G286" s="20" t="n"/>
      <c r="H286" s="20" t="n"/>
      <c r="I286" s="20" t="n"/>
      <c r="J286" s="20" t="n"/>
      <c r="K286" s="23" t="str">
        <f>IF(COUNTA($A286:$D286)=0,"",IF(AND($F286="Confirmed",OR($E286="",$E286=Summary!$B$6),ISNUMBER($D286)),$D286,0))</f>
        <v/>
      </c>
      <c r="L286" s="23" t="str">
        <f>IF(COUNTA($A286:$D286)=0,"",IF(AND($F286="Reported",OR($E286="",$E286=Summary!$B$6),ISNUMBER($D286)),$D286,0))</f>
        <v/>
      </c>
      <c r="M286" s="24" t="str">
        <f>IF(COUNTA($A286:$D286)=0,"",IF($B286="","no",IF(COUNTIF(Charges!$A$5:$A$124,$B286)&gt;0,"yes","no")))</f>
        <v/>
      </c>
      <c r="N286" s="25" t="str">
        <f>IF(AND($F286="Confirmed",$M286="yes",ISNUMBER($C286)),IFERROR(IF(ISNUMBER(INDEX(Charges!$E$5:$E$124,MATCH($B286,Charges!$A$5:$A$124,0))),$C286-INDEX(Charges!$E$5:$E$124,MATCH($B286,Charges!$A$5:$A$124,0)),""),""),"")</f>
        <v/>
      </c>
      <c r="O286" s="24" t="str">
        <f>IF(COUNTA($A286:$D286)=0,"",IF($A286="","Add a payment ID",IF(COUNTIF($A$5:$A$404,$A286)&gt;1,"Duplicate payment ID",IF(AND($F286&lt;&gt;"Reported",$F286&lt;&gt;"Confirmed",$F286&lt;&gt;"Voided"),"Choose a confirmation state",IF($B286="","Add the charge ID this payment applies to",IF($M286="no","Charge ID not found on the Charges sheet",IF(NOT(ISNUMBER($D286)),"Enter the amount",IF(NOT(ISNUMBER($C286)),"Enter the date as YYYY-MM-DD",IF(AND($E286&lt;&gt;"",$E286&lt;&gt;Summary!$B$6),"Currency differs from the ledger: not counted",IF(AND($F286="Voided",$J286=""),"Add the reason for voiding in Note",IF(AND($F286&lt;&gt;"Voided",$G286&lt;&gt;"",COUNTIFS($B$5:$B$404,$B286,$G$5:$G$404,$G286,$D$5:$D$404,$D286,$F$5:$F$404,"&lt;&gt;Voided")&gt;1),"Possible duplicate: same charge, reference and amount","")))))))))))</f>
        <v/>
      </c>
    </row>
    <row r="287">
      <c r="A287" s="20" t="n"/>
      <c r="B287" s="20" t="n"/>
      <c r="C287" s="21" t="n"/>
      <c r="D287" s="22" t="n"/>
      <c r="E287" s="20" t="n"/>
      <c r="F287" s="20" t="n"/>
      <c r="G287" s="20" t="n"/>
      <c r="H287" s="20" t="n"/>
      <c r="I287" s="20" t="n"/>
      <c r="J287" s="20" t="n"/>
      <c r="K287" s="23" t="str">
        <f>IF(COUNTA($A287:$D287)=0,"",IF(AND($F287="Confirmed",OR($E287="",$E287=Summary!$B$6),ISNUMBER($D287)),$D287,0))</f>
        <v/>
      </c>
      <c r="L287" s="23" t="str">
        <f>IF(COUNTA($A287:$D287)=0,"",IF(AND($F287="Reported",OR($E287="",$E287=Summary!$B$6),ISNUMBER($D287)),$D287,0))</f>
        <v/>
      </c>
      <c r="M287" s="24" t="str">
        <f>IF(COUNTA($A287:$D287)=0,"",IF($B287="","no",IF(COUNTIF(Charges!$A$5:$A$124,$B287)&gt;0,"yes","no")))</f>
        <v/>
      </c>
      <c r="N287" s="25" t="str">
        <f>IF(AND($F287="Confirmed",$M287="yes",ISNUMBER($C287)),IFERROR(IF(ISNUMBER(INDEX(Charges!$E$5:$E$124,MATCH($B287,Charges!$A$5:$A$124,0))),$C287-INDEX(Charges!$E$5:$E$124,MATCH($B287,Charges!$A$5:$A$124,0)),""),""),"")</f>
        <v/>
      </c>
      <c r="O287" s="24" t="str">
        <f>IF(COUNTA($A287:$D287)=0,"",IF($A287="","Add a payment ID",IF(COUNTIF($A$5:$A$404,$A287)&gt;1,"Duplicate payment ID",IF(AND($F287&lt;&gt;"Reported",$F287&lt;&gt;"Confirmed",$F287&lt;&gt;"Voided"),"Choose a confirmation state",IF($B287="","Add the charge ID this payment applies to",IF($M287="no","Charge ID not found on the Charges sheet",IF(NOT(ISNUMBER($D287)),"Enter the amount",IF(NOT(ISNUMBER($C287)),"Enter the date as YYYY-MM-DD",IF(AND($E287&lt;&gt;"",$E287&lt;&gt;Summary!$B$6),"Currency differs from the ledger: not counted",IF(AND($F287="Voided",$J287=""),"Add the reason for voiding in Note",IF(AND($F287&lt;&gt;"Voided",$G287&lt;&gt;"",COUNTIFS($B$5:$B$404,$B287,$G$5:$G$404,$G287,$D$5:$D$404,$D287,$F$5:$F$404,"&lt;&gt;Voided")&gt;1),"Possible duplicate: same charge, reference and amount","")))))))))))</f>
        <v/>
      </c>
    </row>
    <row r="288">
      <c r="A288" s="20" t="n"/>
      <c r="B288" s="20" t="n"/>
      <c r="C288" s="21" t="n"/>
      <c r="D288" s="22" t="n"/>
      <c r="E288" s="20" t="n"/>
      <c r="F288" s="20" t="n"/>
      <c r="G288" s="20" t="n"/>
      <c r="H288" s="20" t="n"/>
      <c r="I288" s="20" t="n"/>
      <c r="J288" s="20" t="n"/>
      <c r="K288" s="23" t="str">
        <f>IF(COUNTA($A288:$D288)=0,"",IF(AND($F288="Confirmed",OR($E288="",$E288=Summary!$B$6),ISNUMBER($D288)),$D288,0))</f>
        <v/>
      </c>
      <c r="L288" s="23" t="str">
        <f>IF(COUNTA($A288:$D288)=0,"",IF(AND($F288="Reported",OR($E288="",$E288=Summary!$B$6),ISNUMBER($D288)),$D288,0))</f>
        <v/>
      </c>
      <c r="M288" s="24" t="str">
        <f>IF(COUNTA($A288:$D288)=0,"",IF($B288="","no",IF(COUNTIF(Charges!$A$5:$A$124,$B288)&gt;0,"yes","no")))</f>
        <v/>
      </c>
      <c r="N288" s="25" t="str">
        <f>IF(AND($F288="Confirmed",$M288="yes",ISNUMBER($C288)),IFERROR(IF(ISNUMBER(INDEX(Charges!$E$5:$E$124,MATCH($B288,Charges!$A$5:$A$124,0))),$C288-INDEX(Charges!$E$5:$E$124,MATCH($B288,Charges!$A$5:$A$124,0)),""),""),"")</f>
        <v/>
      </c>
      <c r="O288" s="24" t="str">
        <f>IF(COUNTA($A288:$D288)=0,"",IF($A288="","Add a payment ID",IF(COUNTIF($A$5:$A$404,$A288)&gt;1,"Duplicate payment ID",IF(AND($F288&lt;&gt;"Reported",$F288&lt;&gt;"Confirmed",$F288&lt;&gt;"Voided"),"Choose a confirmation state",IF($B288="","Add the charge ID this payment applies to",IF($M288="no","Charge ID not found on the Charges sheet",IF(NOT(ISNUMBER($D288)),"Enter the amount",IF(NOT(ISNUMBER($C288)),"Enter the date as YYYY-MM-DD",IF(AND($E288&lt;&gt;"",$E288&lt;&gt;Summary!$B$6),"Currency differs from the ledger: not counted",IF(AND($F288="Voided",$J288=""),"Add the reason for voiding in Note",IF(AND($F288&lt;&gt;"Voided",$G288&lt;&gt;"",COUNTIFS($B$5:$B$404,$B288,$G$5:$G$404,$G288,$D$5:$D$404,$D288,$F$5:$F$404,"&lt;&gt;Voided")&gt;1),"Possible duplicate: same charge, reference and amount","")))))))))))</f>
        <v/>
      </c>
    </row>
    <row r="289">
      <c r="A289" s="20" t="n"/>
      <c r="B289" s="20" t="n"/>
      <c r="C289" s="21" t="n"/>
      <c r="D289" s="22" t="n"/>
      <c r="E289" s="20" t="n"/>
      <c r="F289" s="20" t="n"/>
      <c r="G289" s="20" t="n"/>
      <c r="H289" s="20" t="n"/>
      <c r="I289" s="20" t="n"/>
      <c r="J289" s="20" t="n"/>
      <c r="K289" s="23" t="str">
        <f>IF(COUNTA($A289:$D289)=0,"",IF(AND($F289="Confirmed",OR($E289="",$E289=Summary!$B$6),ISNUMBER($D289)),$D289,0))</f>
        <v/>
      </c>
      <c r="L289" s="23" t="str">
        <f>IF(COUNTA($A289:$D289)=0,"",IF(AND($F289="Reported",OR($E289="",$E289=Summary!$B$6),ISNUMBER($D289)),$D289,0))</f>
        <v/>
      </c>
      <c r="M289" s="24" t="str">
        <f>IF(COUNTA($A289:$D289)=0,"",IF($B289="","no",IF(COUNTIF(Charges!$A$5:$A$124,$B289)&gt;0,"yes","no")))</f>
        <v/>
      </c>
      <c r="N289" s="25" t="str">
        <f>IF(AND($F289="Confirmed",$M289="yes",ISNUMBER($C289)),IFERROR(IF(ISNUMBER(INDEX(Charges!$E$5:$E$124,MATCH($B289,Charges!$A$5:$A$124,0))),$C289-INDEX(Charges!$E$5:$E$124,MATCH($B289,Charges!$A$5:$A$124,0)),""),""),"")</f>
        <v/>
      </c>
      <c r="O289" s="24" t="str">
        <f>IF(COUNTA($A289:$D289)=0,"",IF($A289="","Add a payment ID",IF(COUNTIF($A$5:$A$404,$A289)&gt;1,"Duplicate payment ID",IF(AND($F289&lt;&gt;"Reported",$F289&lt;&gt;"Confirmed",$F289&lt;&gt;"Voided"),"Choose a confirmation state",IF($B289="","Add the charge ID this payment applies to",IF($M289="no","Charge ID not found on the Charges sheet",IF(NOT(ISNUMBER($D289)),"Enter the amount",IF(NOT(ISNUMBER($C289)),"Enter the date as YYYY-MM-DD",IF(AND($E289&lt;&gt;"",$E289&lt;&gt;Summary!$B$6),"Currency differs from the ledger: not counted",IF(AND($F289="Voided",$J289=""),"Add the reason for voiding in Note",IF(AND($F289&lt;&gt;"Voided",$G289&lt;&gt;"",COUNTIFS($B$5:$B$404,$B289,$G$5:$G$404,$G289,$D$5:$D$404,$D289,$F$5:$F$404,"&lt;&gt;Voided")&gt;1),"Possible duplicate: same charge, reference and amount","")))))))))))</f>
        <v/>
      </c>
    </row>
    <row r="290">
      <c r="A290" s="20" t="n"/>
      <c r="B290" s="20" t="n"/>
      <c r="C290" s="21" t="n"/>
      <c r="D290" s="22" t="n"/>
      <c r="E290" s="20" t="n"/>
      <c r="F290" s="20" t="n"/>
      <c r="G290" s="20" t="n"/>
      <c r="H290" s="20" t="n"/>
      <c r="I290" s="20" t="n"/>
      <c r="J290" s="20" t="n"/>
      <c r="K290" s="23" t="str">
        <f>IF(COUNTA($A290:$D290)=0,"",IF(AND($F290="Confirmed",OR($E290="",$E290=Summary!$B$6),ISNUMBER($D290)),$D290,0))</f>
        <v/>
      </c>
      <c r="L290" s="23" t="str">
        <f>IF(COUNTA($A290:$D290)=0,"",IF(AND($F290="Reported",OR($E290="",$E290=Summary!$B$6),ISNUMBER($D290)),$D290,0))</f>
        <v/>
      </c>
      <c r="M290" s="24" t="str">
        <f>IF(COUNTA($A290:$D290)=0,"",IF($B290="","no",IF(COUNTIF(Charges!$A$5:$A$124,$B290)&gt;0,"yes","no")))</f>
        <v/>
      </c>
      <c r="N290" s="25" t="str">
        <f>IF(AND($F290="Confirmed",$M290="yes",ISNUMBER($C290)),IFERROR(IF(ISNUMBER(INDEX(Charges!$E$5:$E$124,MATCH($B290,Charges!$A$5:$A$124,0))),$C290-INDEX(Charges!$E$5:$E$124,MATCH($B290,Charges!$A$5:$A$124,0)),""),""),"")</f>
        <v/>
      </c>
      <c r="O290" s="24" t="str">
        <f>IF(COUNTA($A290:$D290)=0,"",IF($A290="","Add a payment ID",IF(COUNTIF($A$5:$A$404,$A290)&gt;1,"Duplicate payment ID",IF(AND($F290&lt;&gt;"Reported",$F290&lt;&gt;"Confirmed",$F290&lt;&gt;"Voided"),"Choose a confirmation state",IF($B290="","Add the charge ID this payment applies to",IF($M290="no","Charge ID not found on the Charges sheet",IF(NOT(ISNUMBER($D290)),"Enter the amount",IF(NOT(ISNUMBER($C290)),"Enter the date as YYYY-MM-DD",IF(AND($E290&lt;&gt;"",$E290&lt;&gt;Summary!$B$6),"Currency differs from the ledger: not counted",IF(AND($F290="Voided",$J290=""),"Add the reason for voiding in Note",IF(AND($F290&lt;&gt;"Voided",$G290&lt;&gt;"",COUNTIFS($B$5:$B$404,$B290,$G$5:$G$404,$G290,$D$5:$D$404,$D290,$F$5:$F$404,"&lt;&gt;Voided")&gt;1),"Possible duplicate: same charge, reference and amount","")))))))))))</f>
        <v/>
      </c>
    </row>
    <row r="291">
      <c r="A291" s="20" t="n"/>
      <c r="B291" s="20" t="n"/>
      <c r="C291" s="21" t="n"/>
      <c r="D291" s="22" t="n"/>
      <c r="E291" s="20" t="n"/>
      <c r="F291" s="20" t="n"/>
      <c r="G291" s="20" t="n"/>
      <c r="H291" s="20" t="n"/>
      <c r="I291" s="20" t="n"/>
      <c r="J291" s="20" t="n"/>
      <c r="K291" s="23" t="str">
        <f>IF(COUNTA($A291:$D291)=0,"",IF(AND($F291="Confirmed",OR($E291="",$E291=Summary!$B$6),ISNUMBER($D291)),$D291,0))</f>
        <v/>
      </c>
      <c r="L291" s="23" t="str">
        <f>IF(COUNTA($A291:$D291)=0,"",IF(AND($F291="Reported",OR($E291="",$E291=Summary!$B$6),ISNUMBER($D291)),$D291,0))</f>
        <v/>
      </c>
      <c r="M291" s="24" t="str">
        <f>IF(COUNTA($A291:$D291)=0,"",IF($B291="","no",IF(COUNTIF(Charges!$A$5:$A$124,$B291)&gt;0,"yes","no")))</f>
        <v/>
      </c>
      <c r="N291" s="25" t="str">
        <f>IF(AND($F291="Confirmed",$M291="yes",ISNUMBER($C291)),IFERROR(IF(ISNUMBER(INDEX(Charges!$E$5:$E$124,MATCH($B291,Charges!$A$5:$A$124,0))),$C291-INDEX(Charges!$E$5:$E$124,MATCH($B291,Charges!$A$5:$A$124,0)),""),""),"")</f>
        <v/>
      </c>
      <c r="O291" s="24" t="str">
        <f>IF(COUNTA($A291:$D291)=0,"",IF($A291="","Add a payment ID",IF(COUNTIF($A$5:$A$404,$A291)&gt;1,"Duplicate payment ID",IF(AND($F291&lt;&gt;"Reported",$F291&lt;&gt;"Confirmed",$F291&lt;&gt;"Voided"),"Choose a confirmation state",IF($B291="","Add the charge ID this payment applies to",IF($M291="no","Charge ID not found on the Charges sheet",IF(NOT(ISNUMBER($D291)),"Enter the amount",IF(NOT(ISNUMBER($C291)),"Enter the date as YYYY-MM-DD",IF(AND($E291&lt;&gt;"",$E291&lt;&gt;Summary!$B$6),"Currency differs from the ledger: not counted",IF(AND($F291="Voided",$J291=""),"Add the reason for voiding in Note",IF(AND($F291&lt;&gt;"Voided",$G291&lt;&gt;"",COUNTIFS($B$5:$B$404,$B291,$G$5:$G$404,$G291,$D$5:$D$404,$D291,$F$5:$F$404,"&lt;&gt;Voided")&gt;1),"Possible duplicate: same charge, reference and amount","")))))))))))</f>
        <v/>
      </c>
    </row>
    <row r="292">
      <c r="A292" s="20" t="n"/>
      <c r="B292" s="20" t="n"/>
      <c r="C292" s="21" t="n"/>
      <c r="D292" s="22" t="n"/>
      <c r="E292" s="20" t="n"/>
      <c r="F292" s="20" t="n"/>
      <c r="G292" s="20" t="n"/>
      <c r="H292" s="20" t="n"/>
      <c r="I292" s="20" t="n"/>
      <c r="J292" s="20" t="n"/>
      <c r="K292" s="23" t="str">
        <f>IF(COUNTA($A292:$D292)=0,"",IF(AND($F292="Confirmed",OR($E292="",$E292=Summary!$B$6),ISNUMBER($D292)),$D292,0))</f>
        <v/>
      </c>
      <c r="L292" s="23" t="str">
        <f>IF(COUNTA($A292:$D292)=0,"",IF(AND($F292="Reported",OR($E292="",$E292=Summary!$B$6),ISNUMBER($D292)),$D292,0))</f>
        <v/>
      </c>
      <c r="M292" s="24" t="str">
        <f>IF(COUNTA($A292:$D292)=0,"",IF($B292="","no",IF(COUNTIF(Charges!$A$5:$A$124,$B292)&gt;0,"yes","no")))</f>
        <v/>
      </c>
      <c r="N292" s="25" t="str">
        <f>IF(AND($F292="Confirmed",$M292="yes",ISNUMBER($C292)),IFERROR(IF(ISNUMBER(INDEX(Charges!$E$5:$E$124,MATCH($B292,Charges!$A$5:$A$124,0))),$C292-INDEX(Charges!$E$5:$E$124,MATCH($B292,Charges!$A$5:$A$124,0)),""),""),"")</f>
        <v/>
      </c>
      <c r="O292" s="24" t="str">
        <f>IF(COUNTA($A292:$D292)=0,"",IF($A292="","Add a payment ID",IF(COUNTIF($A$5:$A$404,$A292)&gt;1,"Duplicate payment ID",IF(AND($F292&lt;&gt;"Reported",$F292&lt;&gt;"Confirmed",$F292&lt;&gt;"Voided"),"Choose a confirmation state",IF($B292="","Add the charge ID this payment applies to",IF($M292="no","Charge ID not found on the Charges sheet",IF(NOT(ISNUMBER($D292)),"Enter the amount",IF(NOT(ISNUMBER($C292)),"Enter the date as YYYY-MM-DD",IF(AND($E292&lt;&gt;"",$E292&lt;&gt;Summary!$B$6),"Currency differs from the ledger: not counted",IF(AND($F292="Voided",$J292=""),"Add the reason for voiding in Note",IF(AND($F292&lt;&gt;"Voided",$G292&lt;&gt;"",COUNTIFS($B$5:$B$404,$B292,$G$5:$G$404,$G292,$D$5:$D$404,$D292,$F$5:$F$404,"&lt;&gt;Voided")&gt;1),"Possible duplicate: same charge, reference and amount","")))))))))))</f>
        <v/>
      </c>
    </row>
    <row r="293">
      <c r="A293" s="20" t="n"/>
      <c r="B293" s="20" t="n"/>
      <c r="C293" s="21" t="n"/>
      <c r="D293" s="22" t="n"/>
      <c r="E293" s="20" t="n"/>
      <c r="F293" s="20" t="n"/>
      <c r="G293" s="20" t="n"/>
      <c r="H293" s="20" t="n"/>
      <c r="I293" s="20" t="n"/>
      <c r="J293" s="20" t="n"/>
      <c r="K293" s="23" t="str">
        <f>IF(COUNTA($A293:$D293)=0,"",IF(AND($F293="Confirmed",OR($E293="",$E293=Summary!$B$6),ISNUMBER($D293)),$D293,0))</f>
        <v/>
      </c>
      <c r="L293" s="23" t="str">
        <f>IF(COUNTA($A293:$D293)=0,"",IF(AND($F293="Reported",OR($E293="",$E293=Summary!$B$6),ISNUMBER($D293)),$D293,0))</f>
        <v/>
      </c>
      <c r="M293" s="24" t="str">
        <f>IF(COUNTA($A293:$D293)=0,"",IF($B293="","no",IF(COUNTIF(Charges!$A$5:$A$124,$B293)&gt;0,"yes","no")))</f>
        <v/>
      </c>
      <c r="N293" s="25" t="str">
        <f>IF(AND($F293="Confirmed",$M293="yes",ISNUMBER($C293)),IFERROR(IF(ISNUMBER(INDEX(Charges!$E$5:$E$124,MATCH($B293,Charges!$A$5:$A$124,0))),$C293-INDEX(Charges!$E$5:$E$124,MATCH($B293,Charges!$A$5:$A$124,0)),""),""),"")</f>
        <v/>
      </c>
      <c r="O293" s="24" t="str">
        <f>IF(COUNTA($A293:$D293)=0,"",IF($A293="","Add a payment ID",IF(COUNTIF($A$5:$A$404,$A293)&gt;1,"Duplicate payment ID",IF(AND($F293&lt;&gt;"Reported",$F293&lt;&gt;"Confirmed",$F293&lt;&gt;"Voided"),"Choose a confirmation state",IF($B293="","Add the charge ID this payment applies to",IF($M293="no","Charge ID not found on the Charges sheet",IF(NOT(ISNUMBER($D293)),"Enter the amount",IF(NOT(ISNUMBER($C293)),"Enter the date as YYYY-MM-DD",IF(AND($E293&lt;&gt;"",$E293&lt;&gt;Summary!$B$6),"Currency differs from the ledger: not counted",IF(AND($F293="Voided",$J293=""),"Add the reason for voiding in Note",IF(AND($F293&lt;&gt;"Voided",$G293&lt;&gt;"",COUNTIFS($B$5:$B$404,$B293,$G$5:$G$404,$G293,$D$5:$D$404,$D293,$F$5:$F$404,"&lt;&gt;Voided")&gt;1),"Possible duplicate: same charge, reference and amount","")))))))))))</f>
        <v/>
      </c>
    </row>
    <row r="294">
      <c r="A294" s="20" t="n"/>
      <c r="B294" s="20" t="n"/>
      <c r="C294" s="21" t="n"/>
      <c r="D294" s="22" t="n"/>
      <c r="E294" s="20" t="n"/>
      <c r="F294" s="20" t="n"/>
      <c r="G294" s="20" t="n"/>
      <c r="H294" s="20" t="n"/>
      <c r="I294" s="20" t="n"/>
      <c r="J294" s="20" t="n"/>
      <c r="K294" s="23" t="str">
        <f>IF(COUNTA($A294:$D294)=0,"",IF(AND($F294="Confirmed",OR($E294="",$E294=Summary!$B$6),ISNUMBER($D294)),$D294,0))</f>
        <v/>
      </c>
      <c r="L294" s="23" t="str">
        <f>IF(COUNTA($A294:$D294)=0,"",IF(AND($F294="Reported",OR($E294="",$E294=Summary!$B$6),ISNUMBER($D294)),$D294,0))</f>
        <v/>
      </c>
      <c r="M294" s="24" t="str">
        <f>IF(COUNTA($A294:$D294)=0,"",IF($B294="","no",IF(COUNTIF(Charges!$A$5:$A$124,$B294)&gt;0,"yes","no")))</f>
        <v/>
      </c>
      <c r="N294" s="25" t="str">
        <f>IF(AND($F294="Confirmed",$M294="yes",ISNUMBER($C294)),IFERROR(IF(ISNUMBER(INDEX(Charges!$E$5:$E$124,MATCH($B294,Charges!$A$5:$A$124,0))),$C294-INDEX(Charges!$E$5:$E$124,MATCH($B294,Charges!$A$5:$A$124,0)),""),""),"")</f>
        <v/>
      </c>
      <c r="O294" s="24" t="str">
        <f>IF(COUNTA($A294:$D294)=0,"",IF($A294="","Add a payment ID",IF(COUNTIF($A$5:$A$404,$A294)&gt;1,"Duplicate payment ID",IF(AND($F294&lt;&gt;"Reported",$F294&lt;&gt;"Confirmed",$F294&lt;&gt;"Voided"),"Choose a confirmation state",IF($B294="","Add the charge ID this payment applies to",IF($M294="no","Charge ID not found on the Charges sheet",IF(NOT(ISNUMBER($D294)),"Enter the amount",IF(NOT(ISNUMBER($C294)),"Enter the date as YYYY-MM-DD",IF(AND($E294&lt;&gt;"",$E294&lt;&gt;Summary!$B$6),"Currency differs from the ledger: not counted",IF(AND($F294="Voided",$J294=""),"Add the reason for voiding in Note",IF(AND($F294&lt;&gt;"Voided",$G294&lt;&gt;"",COUNTIFS($B$5:$B$404,$B294,$G$5:$G$404,$G294,$D$5:$D$404,$D294,$F$5:$F$404,"&lt;&gt;Voided")&gt;1),"Possible duplicate: same charge, reference and amount","")))))))))))</f>
        <v/>
      </c>
    </row>
    <row r="295">
      <c r="A295" s="20" t="n"/>
      <c r="B295" s="20" t="n"/>
      <c r="C295" s="21" t="n"/>
      <c r="D295" s="22" t="n"/>
      <c r="E295" s="20" t="n"/>
      <c r="F295" s="20" t="n"/>
      <c r="G295" s="20" t="n"/>
      <c r="H295" s="20" t="n"/>
      <c r="I295" s="20" t="n"/>
      <c r="J295" s="20" t="n"/>
      <c r="K295" s="23" t="str">
        <f>IF(COUNTA($A295:$D295)=0,"",IF(AND($F295="Confirmed",OR($E295="",$E295=Summary!$B$6),ISNUMBER($D295)),$D295,0))</f>
        <v/>
      </c>
      <c r="L295" s="23" t="str">
        <f>IF(COUNTA($A295:$D295)=0,"",IF(AND($F295="Reported",OR($E295="",$E295=Summary!$B$6),ISNUMBER($D295)),$D295,0))</f>
        <v/>
      </c>
      <c r="M295" s="24" t="str">
        <f>IF(COUNTA($A295:$D295)=0,"",IF($B295="","no",IF(COUNTIF(Charges!$A$5:$A$124,$B295)&gt;0,"yes","no")))</f>
        <v/>
      </c>
      <c r="N295" s="25" t="str">
        <f>IF(AND($F295="Confirmed",$M295="yes",ISNUMBER($C295)),IFERROR(IF(ISNUMBER(INDEX(Charges!$E$5:$E$124,MATCH($B295,Charges!$A$5:$A$124,0))),$C295-INDEX(Charges!$E$5:$E$124,MATCH($B295,Charges!$A$5:$A$124,0)),""),""),"")</f>
        <v/>
      </c>
      <c r="O295" s="24" t="str">
        <f>IF(COUNTA($A295:$D295)=0,"",IF($A295="","Add a payment ID",IF(COUNTIF($A$5:$A$404,$A295)&gt;1,"Duplicate payment ID",IF(AND($F295&lt;&gt;"Reported",$F295&lt;&gt;"Confirmed",$F295&lt;&gt;"Voided"),"Choose a confirmation state",IF($B295="","Add the charge ID this payment applies to",IF($M295="no","Charge ID not found on the Charges sheet",IF(NOT(ISNUMBER($D295)),"Enter the amount",IF(NOT(ISNUMBER($C295)),"Enter the date as YYYY-MM-DD",IF(AND($E295&lt;&gt;"",$E295&lt;&gt;Summary!$B$6),"Currency differs from the ledger: not counted",IF(AND($F295="Voided",$J295=""),"Add the reason for voiding in Note",IF(AND($F295&lt;&gt;"Voided",$G295&lt;&gt;"",COUNTIFS($B$5:$B$404,$B295,$G$5:$G$404,$G295,$D$5:$D$404,$D295,$F$5:$F$404,"&lt;&gt;Voided")&gt;1),"Possible duplicate: same charge, reference and amount","")))))))))))</f>
        <v/>
      </c>
    </row>
    <row r="296">
      <c r="A296" s="20" t="n"/>
      <c r="B296" s="20" t="n"/>
      <c r="C296" s="21" t="n"/>
      <c r="D296" s="22" t="n"/>
      <c r="E296" s="20" t="n"/>
      <c r="F296" s="20" t="n"/>
      <c r="G296" s="20" t="n"/>
      <c r="H296" s="20" t="n"/>
      <c r="I296" s="20" t="n"/>
      <c r="J296" s="20" t="n"/>
      <c r="K296" s="23" t="str">
        <f>IF(COUNTA($A296:$D296)=0,"",IF(AND($F296="Confirmed",OR($E296="",$E296=Summary!$B$6),ISNUMBER($D296)),$D296,0))</f>
        <v/>
      </c>
      <c r="L296" s="23" t="str">
        <f>IF(COUNTA($A296:$D296)=0,"",IF(AND($F296="Reported",OR($E296="",$E296=Summary!$B$6),ISNUMBER($D296)),$D296,0))</f>
        <v/>
      </c>
      <c r="M296" s="24" t="str">
        <f>IF(COUNTA($A296:$D296)=0,"",IF($B296="","no",IF(COUNTIF(Charges!$A$5:$A$124,$B296)&gt;0,"yes","no")))</f>
        <v/>
      </c>
      <c r="N296" s="25" t="str">
        <f>IF(AND($F296="Confirmed",$M296="yes",ISNUMBER($C296)),IFERROR(IF(ISNUMBER(INDEX(Charges!$E$5:$E$124,MATCH($B296,Charges!$A$5:$A$124,0))),$C296-INDEX(Charges!$E$5:$E$124,MATCH($B296,Charges!$A$5:$A$124,0)),""),""),"")</f>
        <v/>
      </c>
      <c r="O296" s="24" t="str">
        <f>IF(COUNTA($A296:$D296)=0,"",IF($A296="","Add a payment ID",IF(COUNTIF($A$5:$A$404,$A296)&gt;1,"Duplicate payment ID",IF(AND($F296&lt;&gt;"Reported",$F296&lt;&gt;"Confirmed",$F296&lt;&gt;"Voided"),"Choose a confirmation state",IF($B296="","Add the charge ID this payment applies to",IF($M296="no","Charge ID not found on the Charges sheet",IF(NOT(ISNUMBER($D296)),"Enter the amount",IF(NOT(ISNUMBER($C296)),"Enter the date as YYYY-MM-DD",IF(AND($E296&lt;&gt;"",$E296&lt;&gt;Summary!$B$6),"Currency differs from the ledger: not counted",IF(AND($F296="Voided",$J296=""),"Add the reason for voiding in Note",IF(AND($F296&lt;&gt;"Voided",$G296&lt;&gt;"",COUNTIFS($B$5:$B$404,$B296,$G$5:$G$404,$G296,$D$5:$D$404,$D296,$F$5:$F$404,"&lt;&gt;Voided")&gt;1),"Possible duplicate: same charge, reference and amount","")))))))))))</f>
        <v/>
      </c>
    </row>
    <row r="297">
      <c r="A297" s="20" t="n"/>
      <c r="B297" s="20" t="n"/>
      <c r="C297" s="21" t="n"/>
      <c r="D297" s="22" t="n"/>
      <c r="E297" s="20" t="n"/>
      <c r="F297" s="20" t="n"/>
      <c r="G297" s="20" t="n"/>
      <c r="H297" s="20" t="n"/>
      <c r="I297" s="20" t="n"/>
      <c r="J297" s="20" t="n"/>
      <c r="K297" s="23" t="str">
        <f>IF(COUNTA($A297:$D297)=0,"",IF(AND($F297="Confirmed",OR($E297="",$E297=Summary!$B$6),ISNUMBER($D297)),$D297,0))</f>
        <v/>
      </c>
      <c r="L297" s="23" t="str">
        <f>IF(COUNTA($A297:$D297)=0,"",IF(AND($F297="Reported",OR($E297="",$E297=Summary!$B$6),ISNUMBER($D297)),$D297,0))</f>
        <v/>
      </c>
      <c r="M297" s="24" t="str">
        <f>IF(COUNTA($A297:$D297)=0,"",IF($B297="","no",IF(COUNTIF(Charges!$A$5:$A$124,$B297)&gt;0,"yes","no")))</f>
        <v/>
      </c>
      <c r="N297" s="25" t="str">
        <f>IF(AND($F297="Confirmed",$M297="yes",ISNUMBER($C297)),IFERROR(IF(ISNUMBER(INDEX(Charges!$E$5:$E$124,MATCH($B297,Charges!$A$5:$A$124,0))),$C297-INDEX(Charges!$E$5:$E$124,MATCH($B297,Charges!$A$5:$A$124,0)),""),""),"")</f>
        <v/>
      </c>
      <c r="O297" s="24" t="str">
        <f>IF(COUNTA($A297:$D297)=0,"",IF($A297="","Add a payment ID",IF(COUNTIF($A$5:$A$404,$A297)&gt;1,"Duplicate payment ID",IF(AND($F297&lt;&gt;"Reported",$F297&lt;&gt;"Confirmed",$F297&lt;&gt;"Voided"),"Choose a confirmation state",IF($B297="","Add the charge ID this payment applies to",IF($M297="no","Charge ID not found on the Charges sheet",IF(NOT(ISNUMBER($D297)),"Enter the amount",IF(NOT(ISNUMBER($C297)),"Enter the date as YYYY-MM-DD",IF(AND($E297&lt;&gt;"",$E297&lt;&gt;Summary!$B$6),"Currency differs from the ledger: not counted",IF(AND($F297="Voided",$J297=""),"Add the reason for voiding in Note",IF(AND($F297&lt;&gt;"Voided",$G297&lt;&gt;"",COUNTIFS($B$5:$B$404,$B297,$G$5:$G$404,$G297,$D$5:$D$404,$D297,$F$5:$F$404,"&lt;&gt;Voided")&gt;1),"Possible duplicate: same charge, reference and amount","")))))))))))</f>
        <v/>
      </c>
    </row>
    <row r="298">
      <c r="A298" s="20" t="n"/>
      <c r="B298" s="20" t="n"/>
      <c r="C298" s="21" t="n"/>
      <c r="D298" s="22" t="n"/>
      <c r="E298" s="20" t="n"/>
      <c r="F298" s="20" t="n"/>
      <c r="G298" s="20" t="n"/>
      <c r="H298" s="20" t="n"/>
      <c r="I298" s="20" t="n"/>
      <c r="J298" s="20" t="n"/>
      <c r="K298" s="23" t="str">
        <f>IF(COUNTA($A298:$D298)=0,"",IF(AND($F298="Confirmed",OR($E298="",$E298=Summary!$B$6),ISNUMBER($D298)),$D298,0))</f>
        <v/>
      </c>
      <c r="L298" s="23" t="str">
        <f>IF(COUNTA($A298:$D298)=0,"",IF(AND($F298="Reported",OR($E298="",$E298=Summary!$B$6),ISNUMBER($D298)),$D298,0))</f>
        <v/>
      </c>
      <c r="M298" s="24" t="str">
        <f>IF(COUNTA($A298:$D298)=0,"",IF($B298="","no",IF(COUNTIF(Charges!$A$5:$A$124,$B298)&gt;0,"yes","no")))</f>
        <v/>
      </c>
      <c r="N298" s="25" t="str">
        <f>IF(AND($F298="Confirmed",$M298="yes",ISNUMBER($C298)),IFERROR(IF(ISNUMBER(INDEX(Charges!$E$5:$E$124,MATCH($B298,Charges!$A$5:$A$124,0))),$C298-INDEX(Charges!$E$5:$E$124,MATCH($B298,Charges!$A$5:$A$124,0)),""),""),"")</f>
        <v/>
      </c>
      <c r="O298" s="24" t="str">
        <f>IF(COUNTA($A298:$D298)=0,"",IF($A298="","Add a payment ID",IF(COUNTIF($A$5:$A$404,$A298)&gt;1,"Duplicate payment ID",IF(AND($F298&lt;&gt;"Reported",$F298&lt;&gt;"Confirmed",$F298&lt;&gt;"Voided"),"Choose a confirmation state",IF($B298="","Add the charge ID this payment applies to",IF($M298="no","Charge ID not found on the Charges sheet",IF(NOT(ISNUMBER($D298)),"Enter the amount",IF(NOT(ISNUMBER($C298)),"Enter the date as YYYY-MM-DD",IF(AND($E298&lt;&gt;"",$E298&lt;&gt;Summary!$B$6),"Currency differs from the ledger: not counted",IF(AND($F298="Voided",$J298=""),"Add the reason for voiding in Note",IF(AND($F298&lt;&gt;"Voided",$G298&lt;&gt;"",COUNTIFS($B$5:$B$404,$B298,$G$5:$G$404,$G298,$D$5:$D$404,$D298,$F$5:$F$404,"&lt;&gt;Voided")&gt;1),"Possible duplicate: same charge, reference and amount","")))))))))))</f>
        <v/>
      </c>
    </row>
    <row r="299">
      <c r="A299" s="20" t="n"/>
      <c r="B299" s="20" t="n"/>
      <c r="C299" s="21" t="n"/>
      <c r="D299" s="22" t="n"/>
      <c r="E299" s="20" t="n"/>
      <c r="F299" s="20" t="n"/>
      <c r="G299" s="20" t="n"/>
      <c r="H299" s="20" t="n"/>
      <c r="I299" s="20" t="n"/>
      <c r="J299" s="20" t="n"/>
      <c r="K299" s="23" t="str">
        <f>IF(COUNTA($A299:$D299)=0,"",IF(AND($F299="Confirmed",OR($E299="",$E299=Summary!$B$6),ISNUMBER($D299)),$D299,0))</f>
        <v/>
      </c>
      <c r="L299" s="23" t="str">
        <f>IF(COUNTA($A299:$D299)=0,"",IF(AND($F299="Reported",OR($E299="",$E299=Summary!$B$6),ISNUMBER($D299)),$D299,0))</f>
        <v/>
      </c>
      <c r="M299" s="24" t="str">
        <f>IF(COUNTA($A299:$D299)=0,"",IF($B299="","no",IF(COUNTIF(Charges!$A$5:$A$124,$B299)&gt;0,"yes","no")))</f>
        <v/>
      </c>
      <c r="N299" s="25" t="str">
        <f>IF(AND($F299="Confirmed",$M299="yes",ISNUMBER($C299)),IFERROR(IF(ISNUMBER(INDEX(Charges!$E$5:$E$124,MATCH($B299,Charges!$A$5:$A$124,0))),$C299-INDEX(Charges!$E$5:$E$124,MATCH($B299,Charges!$A$5:$A$124,0)),""),""),"")</f>
        <v/>
      </c>
      <c r="O299" s="24" t="str">
        <f>IF(COUNTA($A299:$D299)=0,"",IF($A299="","Add a payment ID",IF(COUNTIF($A$5:$A$404,$A299)&gt;1,"Duplicate payment ID",IF(AND($F299&lt;&gt;"Reported",$F299&lt;&gt;"Confirmed",$F299&lt;&gt;"Voided"),"Choose a confirmation state",IF($B299="","Add the charge ID this payment applies to",IF($M299="no","Charge ID not found on the Charges sheet",IF(NOT(ISNUMBER($D299)),"Enter the amount",IF(NOT(ISNUMBER($C299)),"Enter the date as YYYY-MM-DD",IF(AND($E299&lt;&gt;"",$E299&lt;&gt;Summary!$B$6),"Currency differs from the ledger: not counted",IF(AND($F299="Voided",$J299=""),"Add the reason for voiding in Note",IF(AND($F299&lt;&gt;"Voided",$G299&lt;&gt;"",COUNTIFS($B$5:$B$404,$B299,$G$5:$G$404,$G299,$D$5:$D$404,$D299,$F$5:$F$404,"&lt;&gt;Voided")&gt;1),"Possible duplicate: same charge, reference and amount","")))))))))))</f>
        <v/>
      </c>
    </row>
    <row r="300">
      <c r="A300" s="20" t="n"/>
      <c r="B300" s="20" t="n"/>
      <c r="C300" s="21" t="n"/>
      <c r="D300" s="22" t="n"/>
      <c r="E300" s="20" t="n"/>
      <c r="F300" s="20" t="n"/>
      <c r="G300" s="20" t="n"/>
      <c r="H300" s="20" t="n"/>
      <c r="I300" s="20" t="n"/>
      <c r="J300" s="20" t="n"/>
      <c r="K300" s="23" t="str">
        <f>IF(COUNTA($A300:$D300)=0,"",IF(AND($F300="Confirmed",OR($E300="",$E300=Summary!$B$6),ISNUMBER($D300)),$D300,0))</f>
        <v/>
      </c>
      <c r="L300" s="23" t="str">
        <f>IF(COUNTA($A300:$D300)=0,"",IF(AND($F300="Reported",OR($E300="",$E300=Summary!$B$6),ISNUMBER($D300)),$D300,0))</f>
        <v/>
      </c>
      <c r="M300" s="24" t="str">
        <f>IF(COUNTA($A300:$D300)=0,"",IF($B300="","no",IF(COUNTIF(Charges!$A$5:$A$124,$B300)&gt;0,"yes","no")))</f>
        <v/>
      </c>
      <c r="N300" s="25" t="str">
        <f>IF(AND($F300="Confirmed",$M300="yes",ISNUMBER($C300)),IFERROR(IF(ISNUMBER(INDEX(Charges!$E$5:$E$124,MATCH($B300,Charges!$A$5:$A$124,0))),$C300-INDEX(Charges!$E$5:$E$124,MATCH($B300,Charges!$A$5:$A$124,0)),""),""),"")</f>
        <v/>
      </c>
      <c r="O300" s="24" t="str">
        <f>IF(COUNTA($A300:$D300)=0,"",IF($A300="","Add a payment ID",IF(COUNTIF($A$5:$A$404,$A300)&gt;1,"Duplicate payment ID",IF(AND($F300&lt;&gt;"Reported",$F300&lt;&gt;"Confirmed",$F300&lt;&gt;"Voided"),"Choose a confirmation state",IF($B300="","Add the charge ID this payment applies to",IF($M300="no","Charge ID not found on the Charges sheet",IF(NOT(ISNUMBER($D300)),"Enter the amount",IF(NOT(ISNUMBER($C300)),"Enter the date as YYYY-MM-DD",IF(AND($E300&lt;&gt;"",$E300&lt;&gt;Summary!$B$6),"Currency differs from the ledger: not counted",IF(AND($F300="Voided",$J300=""),"Add the reason for voiding in Note",IF(AND($F300&lt;&gt;"Voided",$G300&lt;&gt;"",COUNTIFS($B$5:$B$404,$B300,$G$5:$G$404,$G300,$D$5:$D$404,$D300,$F$5:$F$404,"&lt;&gt;Voided")&gt;1),"Possible duplicate: same charge, reference and amount","")))))))))))</f>
        <v/>
      </c>
    </row>
    <row r="301">
      <c r="A301" s="20" t="n"/>
      <c r="B301" s="20" t="n"/>
      <c r="C301" s="21" t="n"/>
      <c r="D301" s="22" t="n"/>
      <c r="E301" s="20" t="n"/>
      <c r="F301" s="20" t="n"/>
      <c r="G301" s="20" t="n"/>
      <c r="H301" s="20" t="n"/>
      <c r="I301" s="20" t="n"/>
      <c r="J301" s="20" t="n"/>
      <c r="K301" s="23" t="str">
        <f>IF(COUNTA($A301:$D301)=0,"",IF(AND($F301="Confirmed",OR($E301="",$E301=Summary!$B$6),ISNUMBER($D301)),$D301,0))</f>
        <v/>
      </c>
      <c r="L301" s="23" t="str">
        <f>IF(COUNTA($A301:$D301)=0,"",IF(AND($F301="Reported",OR($E301="",$E301=Summary!$B$6),ISNUMBER($D301)),$D301,0))</f>
        <v/>
      </c>
      <c r="M301" s="24" t="str">
        <f>IF(COUNTA($A301:$D301)=0,"",IF($B301="","no",IF(COUNTIF(Charges!$A$5:$A$124,$B301)&gt;0,"yes","no")))</f>
        <v/>
      </c>
      <c r="N301" s="25" t="str">
        <f>IF(AND($F301="Confirmed",$M301="yes",ISNUMBER($C301)),IFERROR(IF(ISNUMBER(INDEX(Charges!$E$5:$E$124,MATCH($B301,Charges!$A$5:$A$124,0))),$C301-INDEX(Charges!$E$5:$E$124,MATCH($B301,Charges!$A$5:$A$124,0)),""),""),"")</f>
        <v/>
      </c>
      <c r="O301" s="24" t="str">
        <f>IF(COUNTA($A301:$D301)=0,"",IF($A301="","Add a payment ID",IF(COUNTIF($A$5:$A$404,$A301)&gt;1,"Duplicate payment ID",IF(AND($F301&lt;&gt;"Reported",$F301&lt;&gt;"Confirmed",$F301&lt;&gt;"Voided"),"Choose a confirmation state",IF($B301="","Add the charge ID this payment applies to",IF($M301="no","Charge ID not found on the Charges sheet",IF(NOT(ISNUMBER($D301)),"Enter the amount",IF(NOT(ISNUMBER($C301)),"Enter the date as YYYY-MM-DD",IF(AND($E301&lt;&gt;"",$E301&lt;&gt;Summary!$B$6),"Currency differs from the ledger: not counted",IF(AND($F301="Voided",$J301=""),"Add the reason for voiding in Note",IF(AND($F301&lt;&gt;"Voided",$G301&lt;&gt;"",COUNTIFS($B$5:$B$404,$B301,$G$5:$G$404,$G301,$D$5:$D$404,$D301,$F$5:$F$404,"&lt;&gt;Voided")&gt;1),"Possible duplicate: same charge, reference and amount","")))))))))))</f>
        <v/>
      </c>
    </row>
    <row r="302">
      <c r="A302" s="20" t="n"/>
      <c r="B302" s="20" t="n"/>
      <c r="C302" s="21" t="n"/>
      <c r="D302" s="22" t="n"/>
      <c r="E302" s="20" t="n"/>
      <c r="F302" s="20" t="n"/>
      <c r="G302" s="20" t="n"/>
      <c r="H302" s="20" t="n"/>
      <c r="I302" s="20" t="n"/>
      <c r="J302" s="20" t="n"/>
      <c r="K302" s="23" t="str">
        <f>IF(COUNTA($A302:$D302)=0,"",IF(AND($F302="Confirmed",OR($E302="",$E302=Summary!$B$6),ISNUMBER($D302)),$D302,0))</f>
        <v/>
      </c>
      <c r="L302" s="23" t="str">
        <f>IF(COUNTA($A302:$D302)=0,"",IF(AND($F302="Reported",OR($E302="",$E302=Summary!$B$6),ISNUMBER($D302)),$D302,0))</f>
        <v/>
      </c>
      <c r="M302" s="24" t="str">
        <f>IF(COUNTA($A302:$D302)=0,"",IF($B302="","no",IF(COUNTIF(Charges!$A$5:$A$124,$B302)&gt;0,"yes","no")))</f>
        <v/>
      </c>
      <c r="N302" s="25" t="str">
        <f>IF(AND($F302="Confirmed",$M302="yes",ISNUMBER($C302)),IFERROR(IF(ISNUMBER(INDEX(Charges!$E$5:$E$124,MATCH($B302,Charges!$A$5:$A$124,0))),$C302-INDEX(Charges!$E$5:$E$124,MATCH($B302,Charges!$A$5:$A$124,0)),""),""),"")</f>
        <v/>
      </c>
      <c r="O302" s="24" t="str">
        <f>IF(COUNTA($A302:$D302)=0,"",IF($A302="","Add a payment ID",IF(COUNTIF($A$5:$A$404,$A302)&gt;1,"Duplicate payment ID",IF(AND($F302&lt;&gt;"Reported",$F302&lt;&gt;"Confirmed",$F302&lt;&gt;"Voided"),"Choose a confirmation state",IF($B302="","Add the charge ID this payment applies to",IF($M302="no","Charge ID not found on the Charges sheet",IF(NOT(ISNUMBER($D302)),"Enter the amount",IF(NOT(ISNUMBER($C302)),"Enter the date as YYYY-MM-DD",IF(AND($E302&lt;&gt;"",$E302&lt;&gt;Summary!$B$6),"Currency differs from the ledger: not counted",IF(AND($F302="Voided",$J302=""),"Add the reason for voiding in Note",IF(AND($F302&lt;&gt;"Voided",$G302&lt;&gt;"",COUNTIFS($B$5:$B$404,$B302,$G$5:$G$404,$G302,$D$5:$D$404,$D302,$F$5:$F$404,"&lt;&gt;Voided")&gt;1),"Possible duplicate: same charge, reference and amount","")))))))))))</f>
        <v/>
      </c>
    </row>
    <row r="303">
      <c r="A303" s="20" t="n"/>
      <c r="B303" s="20" t="n"/>
      <c r="C303" s="21" t="n"/>
      <c r="D303" s="22" t="n"/>
      <c r="E303" s="20" t="n"/>
      <c r="F303" s="20" t="n"/>
      <c r="G303" s="20" t="n"/>
      <c r="H303" s="20" t="n"/>
      <c r="I303" s="20" t="n"/>
      <c r="J303" s="20" t="n"/>
      <c r="K303" s="23" t="str">
        <f>IF(COUNTA($A303:$D303)=0,"",IF(AND($F303="Confirmed",OR($E303="",$E303=Summary!$B$6),ISNUMBER($D303)),$D303,0))</f>
        <v/>
      </c>
      <c r="L303" s="23" t="str">
        <f>IF(COUNTA($A303:$D303)=0,"",IF(AND($F303="Reported",OR($E303="",$E303=Summary!$B$6),ISNUMBER($D303)),$D303,0))</f>
        <v/>
      </c>
      <c r="M303" s="24" t="str">
        <f>IF(COUNTA($A303:$D303)=0,"",IF($B303="","no",IF(COUNTIF(Charges!$A$5:$A$124,$B303)&gt;0,"yes","no")))</f>
        <v/>
      </c>
      <c r="N303" s="25" t="str">
        <f>IF(AND($F303="Confirmed",$M303="yes",ISNUMBER($C303)),IFERROR(IF(ISNUMBER(INDEX(Charges!$E$5:$E$124,MATCH($B303,Charges!$A$5:$A$124,0))),$C303-INDEX(Charges!$E$5:$E$124,MATCH($B303,Charges!$A$5:$A$124,0)),""),""),"")</f>
        <v/>
      </c>
      <c r="O303" s="24" t="str">
        <f>IF(COUNTA($A303:$D303)=0,"",IF($A303="","Add a payment ID",IF(COUNTIF($A$5:$A$404,$A303)&gt;1,"Duplicate payment ID",IF(AND($F303&lt;&gt;"Reported",$F303&lt;&gt;"Confirmed",$F303&lt;&gt;"Voided"),"Choose a confirmation state",IF($B303="","Add the charge ID this payment applies to",IF($M303="no","Charge ID not found on the Charges sheet",IF(NOT(ISNUMBER($D303)),"Enter the amount",IF(NOT(ISNUMBER($C303)),"Enter the date as YYYY-MM-DD",IF(AND($E303&lt;&gt;"",$E303&lt;&gt;Summary!$B$6),"Currency differs from the ledger: not counted",IF(AND($F303="Voided",$J303=""),"Add the reason for voiding in Note",IF(AND($F303&lt;&gt;"Voided",$G303&lt;&gt;"",COUNTIFS($B$5:$B$404,$B303,$G$5:$G$404,$G303,$D$5:$D$404,$D303,$F$5:$F$404,"&lt;&gt;Voided")&gt;1),"Possible duplicate: same charge, reference and amount","")))))))))))</f>
        <v/>
      </c>
    </row>
    <row r="304">
      <c r="A304" s="20" t="n"/>
      <c r="B304" s="20" t="n"/>
      <c r="C304" s="21" t="n"/>
      <c r="D304" s="22" t="n"/>
      <c r="E304" s="20" t="n"/>
      <c r="F304" s="20" t="n"/>
      <c r="G304" s="20" t="n"/>
      <c r="H304" s="20" t="n"/>
      <c r="I304" s="20" t="n"/>
      <c r="J304" s="20" t="n"/>
      <c r="K304" s="23" t="str">
        <f>IF(COUNTA($A304:$D304)=0,"",IF(AND($F304="Confirmed",OR($E304="",$E304=Summary!$B$6),ISNUMBER($D304)),$D304,0))</f>
        <v/>
      </c>
      <c r="L304" s="23" t="str">
        <f>IF(COUNTA($A304:$D304)=0,"",IF(AND($F304="Reported",OR($E304="",$E304=Summary!$B$6),ISNUMBER($D304)),$D304,0))</f>
        <v/>
      </c>
      <c r="M304" s="24" t="str">
        <f>IF(COUNTA($A304:$D304)=0,"",IF($B304="","no",IF(COUNTIF(Charges!$A$5:$A$124,$B304)&gt;0,"yes","no")))</f>
        <v/>
      </c>
      <c r="N304" s="25" t="str">
        <f>IF(AND($F304="Confirmed",$M304="yes",ISNUMBER($C304)),IFERROR(IF(ISNUMBER(INDEX(Charges!$E$5:$E$124,MATCH($B304,Charges!$A$5:$A$124,0))),$C304-INDEX(Charges!$E$5:$E$124,MATCH($B304,Charges!$A$5:$A$124,0)),""),""),"")</f>
        <v/>
      </c>
      <c r="O304" s="24" t="str">
        <f>IF(COUNTA($A304:$D304)=0,"",IF($A304="","Add a payment ID",IF(COUNTIF($A$5:$A$404,$A304)&gt;1,"Duplicate payment ID",IF(AND($F304&lt;&gt;"Reported",$F304&lt;&gt;"Confirmed",$F304&lt;&gt;"Voided"),"Choose a confirmation state",IF($B304="","Add the charge ID this payment applies to",IF($M304="no","Charge ID not found on the Charges sheet",IF(NOT(ISNUMBER($D304)),"Enter the amount",IF(NOT(ISNUMBER($C304)),"Enter the date as YYYY-MM-DD",IF(AND($E304&lt;&gt;"",$E304&lt;&gt;Summary!$B$6),"Currency differs from the ledger: not counted",IF(AND($F304="Voided",$J304=""),"Add the reason for voiding in Note",IF(AND($F304&lt;&gt;"Voided",$G304&lt;&gt;"",COUNTIFS($B$5:$B$404,$B304,$G$5:$G$404,$G304,$D$5:$D$404,$D304,$F$5:$F$404,"&lt;&gt;Voided")&gt;1),"Possible duplicate: same charge, reference and amount","")))))))))))</f>
        <v/>
      </c>
    </row>
    <row r="305">
      <c r="A305" s="20" t="n"/>
      <c r="B305" s="20" t="n"/>
      <c r="C305" s="21" t="n"/>
      <c r="D305" s="22" t="n"/>
      <c r="E305" s="20" t="n"/>
      <c r="F305" s="20" t="n"/>
      <c r="G305" s="20" t="n"/>
      <c r="H305" s="20" t="n"/>
      <c r="I305" s="20" t="n"/>
      <c r="J305" s="20" t="n"/>
      <c r="K305" s="23" t="str">
        <f>IF(COUNTA($A305:$D305)=0,"",IF(AND($F305="Confirmed",OR($E305="",$E305=Summary!$B$6),ISNUMBER($D305)),$D305,0))</f>
        <v/>
      </c>
      <c r="L305" s="23" t="str">
        <f>IF(COUNTA($A305:$D305)=0,"",IF(AND($F305="Reported",OR($E305="",$E305=Summary!$B$6),ISNUMBER($D305)),$D305,0))</f>
        <v/>
      </c>
      <c r="M305" s="24" t="str">
        <f>IF(COUNTA($A305:$D305)=0,"",IF($B305="","no",IF(COUNTIF(Charges!$A$5:$A$124,$B305)&gt;0,"yes","no")))</f>
        <v/>
      </c>
      <c r="N305" s="25" t="str">
        <f>IF(AND($F305="Confirmed",$M305="yes",ISNUMBER($C305)),IFERROR(IF(ISNUMBER(INDEX(Charges!$E$5:$E$124,MATCH($B305,Charges!$A$5:$A$124,0))),$C305-INDEX(Charges!$E$5:$E$124,MATCH($B305,Charges!$A$5:$A$124,0)),""),""),"")</f>
        <v/>
      </c>
      <c r="O305" s="24" t="str">
        <f>IF(COUNTA($A305:$D305)=0,"",IF($A305="","Add a payment ID",IF(COUNTIF($A$5:$A$404,$A305)&gt;1,"Duplicate payment ID",IF(AND($F305&lt;&gt;"Reported",$F305&lt;&gt;"Confirmed",$F305&lt;&gt;"Voided"),"Choose a confirmation state",IF($B305="","Add the charge ID this payment applies to",IF($M305="no","Charge ID not found on the Charges sheet",IF(NOT(ISNUMBER($D305)),"Enter the amount",IF(NOT(ISNUMBER($C305)),"Enter the date as YYYY-MM-DD",IF(AND($E305&lt;&gt;"",$E305&lt;&gt;Summary!$B$6),"Currency differs from the ledger: not counted",IF(AND($F305="Voided",$J305=""),"Add the reason for voiding in Note",IF(AND($F305&lt;&gt;"Voided",$G305&lt;&gt;"",COUNTIFS($B$5:$B$404,$B305,$G$5:$G$404,$G305,$D$5:$D$404,$D305,$F$5:$F$404,"&lt;&gt;Voided")&gt;1),"Possible duplicate: same charge, reference and amount","")))))))))))</f>
        <v/>
      </c>
    </row>
    <row r="306">
      <c r="A306" s="20" t="n"/>
      <c r="B306" s="20" t="n"/>
      <c r="C306" s="21" t="n"/>
      <c r="D306" s="22" t="n"/>
      <c r="E306" s="20" t="n"/>
      <c r="F306" s="20" t="n"/>
      <c r="G306" s="20" t="n"/>
      <c r="H306" s="20" t="n"/>
      <c r="I306" s="20" t="n"/>
      <c r="J306" s="20" t="n"/>
      <c r="K306" s="23" t="str">
        <f>IF(COUNTA($A306:$D306)=0,"",IF(AND($F306="Confirmed",OR($E306="",$E306=Summary!$B$6),ISNUMBER($D306)),$D306,0))</f>
        <v/>
      </c>
      <c r="L306" s="23" t="str">
        <f>IF(COUNTA($A306:$D306)=0,"",IF(AND($F306="Reported",OR($E306="",$E306=Summary!$B$6),ISNUMBER($D306)),$D306,0))</f>
        <v/>
      </c>
      <c r="M306" s="24" t="str">
        <f>IF(COUNTA($A306:$D306)=0,"",IF($B306="","no",IF(COUNTIF(Charges!$A$5:$A$124,$B306)&gt;0,"yes","no")))</f>
        <v/>
      </c>
      <c r="N306" s="25" t="str">
        <f>IF(AND($F306="Confirmed",$M306="yes",ISNUMBER($C306)),IFERROR(IF(ISNUMBER(INDEX(Charges!$E$5:$E$124,MATCH($B306,Charges!$A$5:$A$124,0))),$C306-INDEX(Charges!$E$5:$E$124,MATCH($B306,Charges!$A$5:$A$124,0)),""),""),"")</f>
        <v/>
      </c>
      <c r="O306" s="24" t="str">
        <f>IF(COUNTA($A306:$D306)=0,"",IF($A306="","Add a payment ID",IF(COUNTIF($A$5:$A$404,$A306)&gt;1,"Duplicate payment ID",IF(AND($F306&lt;&gt;"Reported",$F306&lt;&gt;"Confirmed",$F306&lt;&gt;"Voided"),"Choose a confirmation state",IF($B306="","Add the charge ID this payment applies to",IF($M306="no","Charge ID not found on the Charges sheet",IF(NOT(ISNUMBER($D306)),"Enter the amount",IF(NOT(ISNUMBER($C306)),"Enter the date as YYYY-MM-DD",IF(AND($E306&lt;&gt;"",$E306&lt;&gt;Summary!$B$6),"Currency differs from the ledger: not counted",IF(AND($F306="Voided",$J306=""),"Add the reason for voiding in Note",IF(AND($F306&lt;&gt;"Voided",$G306&lt;&gt;"",COUNTIFS($B$5:$B$404,$B306,$G$5:$G$404,$G306,$D$5:$D$404,$D306,$F$5:$F$404,"&lt;&gt;Voided")&gt;1),"Possible duplicate: same charge, reference and amount","")))))))))))</f>
        <v/>
      </c>
    </row>
    <row r="307">
      <c r="A307" s="20" t="n"/>
      <c r="B307" s="20" t="n"/>
      <c r="C307" s="21" t="n"/>
      <c r="D307" s="22" t="n"/>
      <c r="E307" s="20" t="n"/>
      <c r="F307" s="20" t="n"/>
      <c r="G307" s="20" t="n"/>
      <c r="H307" s="20" t="n"/>
      <c r="I307" s="20" t="n"/>
      <c r="J307" s="20" t="n"/>
      <c r="K307" s="23" t="str">
        <f>IF(COUNTA($A307:$D307)=0,"",IF(AND($F307="Confirmed",OR($E307="",$E307=Summary!$B$6),ISNUMBER($D307)),$D307,0))</f>
        <v/>
      </c>
      <c r="L307" s="23" t="str">
        <f>IF(COUNTA($A307:$D307)=0,"",IF(AND($F307="Reported",OR($E307="",$E307=Summary!$B$6),ISNUMBER($D307)),$D307,0))</f>
        <v/>
      </c>
      <c r="M307" s="24" t="str">
        <f>IF(COUNTA($A307:$D307)=0,"",IF($B307="","no",IF(COUNTIF(Charges!$A$5:$A$124,$B307)&gt;0,"yes","no")))</f>
        <v/>
      </c>
      <c r="N307" s="25" t="str">
        <f>IF(AND($F307="Confirmed",$M307="yes",ISNUMBER($C307)),IFERROR(IF(ISNUMBER(INDEX(Charges!$E$5:$E$124,MATCH($B307,Charges!$A$5:$A$124,0))),$C307-INDEX(Charges!$E$5:$E$124,MATCH($B307,Charges!$A$5:$A$124,0)),""),""),"")</f>
        <v/>
      </c>
      <c r="O307" s="24" t="str">
        <f>IF(COUNTA($A307:$D307)=0,"",IF($A307="","Add a payment ID",IF(COUNTIF($A$5:$A$404,$A307)&gt;1,"Duplicate payment ID",IF(AND($F307&lt;&gt;"Reported",$F307&lt;&gt;"Confirmed",$F307&lt;&gt;"Voided"),"Choose a confirmation state",IF($B307="","Add the charge ID this payment applies to",IF($M307="no","Charge ID not found on the Charges sheet",IF(NOT(ISNUMBER($D307)),"Enter the amount",IF(NOT(ISNUMBER($C307)),"Enter the date as YYYY-MM-DD",IF(AND($E307&lt;&gt;"",$E307&lt;&gt;Summary!$B$6),"Currency differs from the ledger: not counted",IF(AND($F307="Voided",$J307=""),"Add the reason for voiding in Note",IF(AND($F307&lt;&gt;"Voided",$G307&lt;&gt;"",COUNTIFS($B$5:$B$404,$B307,$G$5:$G$404,$G307,$D$5:$D$404,$D307,$F$5:$F$404,"&lt;&gt;Voided")&gt;1),"Possible duplicate: same charge, reference and amount","")))))))))))</f>
        <v/>
      </c>
    </row>
    <row r="308">
      <c r="A308" s="20" t="n"/>
      <c r="B308" s="20" t="n"/>
      <c r="C308" s="21" t="n"/>
      <c r="D308" s="22" t="n"/>
      <c r="E308" s="20" t="n"/>
      <c r="F308" s="20" t="n"/>
      <c r="G308" s="20" t="n"/>
      <c r="H308" s="20" t="n"/>
      <c r="I308" s="20" t="n"/>
      <c r="J308" s="20" t="n"/>
      <c r="K308" s="23" t="str">
        <f>IF(COUNTA($A308:$D308)=0,"",IF(AND($F308="Confirmed",OR($E308="",$E308=Summary!$B$6),ISNUMBER($D308)),$D308,0))</f>
        <v/>
      </c>
      <c r="L308" s="23" t="str">
        <f>IF(COUNTA($A308:$D308)=0,"",IF(AND($F308="Reported",OR($E308="",$E308=Summary!$B$6),ISNUMBER($D308)),$D308,0))</f>
        <v/>
      </c>
      <c r="M308" s="24" t="str">
        <f>IF(COUNTA($A308:$D308)=0,"",IF($B308="","no",IF(COUNTIF(Charges!$A$5:$A$124,$B308)&gt;0,"yes","no")))</f>
        <v/>
      </c>
      <c r="N308" s="25" t="str">
        <f>IF(AND($F308="Confirmed",$M308="yes",ISNUMBER($C308)),IFERROR(IF(ISNUMBER(INDEX(Charges!$E$5:$E$124,MATCH($B308,Charges!$A$5:$A$124,0))),$C308-INDEX(Charges!$E$5:$E$124,MATCH($B308,Charges!$A$5:$A$124,0)),""),""),"")</f>
        <v/>
      </c>
      <c r="O308" s="24" t="str">
        <f>IF(COUNTA($A308:$D308)=0,"",IF($A308="","Add a payment ID",IF(COUNTIF($A$5:$A$404,$A308)&gt;1,"Duplicate payment ID",IF(AND($F308&lt;&gt;"Reported",$F308&lt;&gt;"Confirmed",$F308&lt;&gt;"Voided"),"Choose a confirmation state",IF($B308="","Add the charge ID this payment applies to",IF($M308="no","Charge ID not found on the Charges sheet",IF(NOT(ISNUMBER($D308)),"Enter the amount",IF(NOT(ISNUMBER($C308)),"Enter the date as YYYY-MM-DD",IF(AND($E308&lt;&gt;"",$E308&lt;&gt;Summary!$B$6),"Currency differs from the ledger: not counted",IF(AND($F308="Voided",$J308=""),"Add the reason for voiding in Note",IF(AND($F308&lt;&gt;"Voided",$G308&lt;&gt;"",COUNTIFS($B$5:$B$404,$B308,$G$5:$G$404,$G308,$D$5:$D$404,$D308,$F$5:$F$404,"&lt;&gt;Voided")&gt;1),"Possible duplicate: same charge, reference and amount","")))))))))))</f>
        <v/>
      </c>
    </row>
    <row r="309">
      <c r="A309" s="20" t="n"/>
      <c r="B309" s="20" t="n"/>
      <c r="C309" s="21" t="n"/>
      <c r="D309" s="22" t="n"/>
      <c r="E309" s="20" t="n"/>
      <c r="F309" s="20" t="n"/>
      <c r="G309" s="20" t="n"/>
      <c r="H309" s="20" t="n"/>
      <c r="I309" s="20" t="n"/>
      <c r="J309" s="20" t="n"/>
      <c r="K309" s="23" t="str">
        <f>IF(COUNTA($A309:$D309)=0,"",IF(AND($F309="Confirmed",OR($E309="",$E309=Summary!$B$6),ISNUMBER($D309)),$D309,0))</f>
        <v/>
      </c>
      <c r="L309" s="23" t="str">
        <f>IF(COUNTA($A309:$D309)=0,"",IF(AND($F309="Reported",OR($E309="",$E309=Summary!$B$6),ISNUMBER($D309)),$D309,0))</f>
        <v/>
      </c>
      <c r="M309" s="24" t="str">
        <f>IF(COUNTA($A309:$D309)=0,"",IF($B309="","no",IF(COUNTIF(Charges!$A$5:$A$124,$B309)&gt;0,"yes","no")))</f>
        <v/>
      </c>
      <c r="N309" s="25" t="str">
        <f>IF(AND($F309="Confirmed",$M309="yes",ISNUMBER($C309)),IFERROR(IF(ISNUMBER(INDEX(Charges!$E$5:$E$124,MATCH($B309,Charges!$A$5:$A$124,0))),$C309-INDEX(Charges!$E$5:$E$124,MATCH($B309,Charges!$A$5:$A$124,0)),""),""),"")</f>
        <v/>
      </c>
      <c r="O309" s="24" t="str">
        <f>IF(COUNTA($A309:$D309)=0,"",IF($A309="","Add a payment ID",IF(COUNTIF($A$5:$A$404,$A309)&gt;1,"Duplicate payment ID",IF(AND($F309&lt;&gt;"Reported",$F309&lt;&gt;"Confirmed",$F309&lt;&gt;"Voided"),"Choose a confirmation state",IF($B309="","Add the charge ID this payment applies to",IF($M309="no","Charge ID not found on the Charges sheet",IF(NOT(ISNUMBER($D309)),"Enter the amount",IF(NOT(ISNUMBER($C309)),"Enter the date as YYYY-MM-DD",IF(AND($E309&lt;&gt;"",$E309&lt;&gt;Summary!$B$6),"Currency differs from the ledger: not counted",IF(AND($F309="Voided",$J309=""),"Add the reason for voiding in Note",IF(AND($F309&lt;&gt;"Voided",$G309&lt;&gt;"",COUNTIFS($B$5:$B$404,$B309,$G$5:$G$404,$G309,$D$5:$D$404,$D309,$F$5:$F$404,"&lt;&gt;Voided")&gt;1),"Possible duplicate: same charge, reference and amount","")))))))))))</f>
        <v/>
      </c>
    </row>
    <row r="310">
      <c r="A310" s="20" t="n"/>
      <c r="B310" s="20" t="n"/>
      <c r="C310" s="21" t="n"/>
      <c r="D310" s="22" t="n"/>
      <c r="E310" s="20" t="n"/>
      <c r="F310" s="20" t="n"/>
      <c r="G310" s="20" t="n"/>
      <c r="H310" s="20" t="n"/>
      <c r="I310" s="20" t="n"/>
      <c r="J310" s="20" t="n"/>
      <c r="K310" s="23" t="str">
        <f>IF(COUNTA($A310:$D310)=0,"",IF(AND($F310="Confirmed",OR($E310="",$E310=Summary!$B$6),ISNUMBER($D310)),$D310,0))</f>
        <v/>
      </c>
      <c r="L310" s="23" t="str">
        <f>IF(COUNTA($A310:$D310)=0,"",IF(AND($F310="Reported",OR($E310="",$E310=Summary!$B$6),ISNUMBER($D310)),$D310,0))</f>
        <v/>
      </c>
      <c r="M310" s="24" t="str">
        <f>IF(COUNTA($A310:$D310)=0,"",IF($B310="","no",IF(COUNTIF(Charges!$A$5:$A$124,$B310)&gt;0,"yes","no")))</f>
        <v/>
      </c>
      <c r="N310" s="25" t="str">
        <f>IF(AND($F310="Confirmed",$M310="yes",ISNUMBER($C310)),IFERROR(IF(ISNUMBER(INDEX(Charges!$E$5:$E$124,MATCH($B310,Charges!$A$5:$A$124,0))),$C310-INDEX(Charges!$E$5:$E$124,MATCH($B310,Charges!$A$5:$A$124,0)),""),""),"")</f>
        <v/>
      </c>
      <c r="O310" s="24" t="str">
        <f>IF(COUNTA($A310:$D310)=0,"",IF($A310="","Add a payment ID",IF(COUNTIF($A$5:$A$404,$A310)&gt;1,"Duplicate payment ID",IF(AND($F310&lt;&gt;"Reported",$F310&lt;&gt;"Confirmed",$F310&lt;&gt;"Voided"),"Choose a confirmation state",IF($B310="","Add the charge ID this payment applies to",IF($M310="no","Charge ID not found on the Charges sheet",IF(NOT(ISNUMBER($D310)),"Enter the amount",IF(NOT(ISNUMBER($C310)),"Enter the date as YYYY-MM-DD",IF(AND($E310&lt;&gt;"",$E310&lt;&gt;Summary!$B$6),"Currency differs from the ledger: not counted",IF(AND($F310="Voided",$J310=""),"Add the reason for voiding in Note",IF(AND($F310&lt;&gt;"Voided",$G310&lt;&gt;"",COUNTIFS($B$5:$B$404,$B310,$G$5:$G$404,$G310,$D$5:$D$404,$D310,$F$5:$F$404,"&lt;&gt;Voided")&gt;1),"Possible duplicate: same charge, reference and amount","")))))))))))</f>
        <v/>
      </c>
    </row>
    <row r="311">
      <c r="A311" s="20" t="n"/>
      <c r="B311" s="20" t="n"/>
      <c r="C311" s="21" t="n"/>
      <c r="D311" s="22" t="n"/>
      <c r="E311" s="20" t="n"/>
      <c r="F311" s="20" t="n"/>
      <c r="G311" s="20" t="n"/>
      <c r="H311" s="20" t="n"/>
      <c r="I311" s="20" t="n"/>
      <c r="J311" s="20" t="n"/>
      <c r="K311" s="23" t="str">
        <f>IF(COUNTA($A311:$D311)=0,"",IF(AND($F311="Confirmed",OR($E311="",$E311=Summary!$B$6),ISNUMBER($D311)),$D311,0))</f>
        <v/>
      </c>
      <c r="L311" s="23" t="str">
        <f>IF(COUNTA($A311:$D311)=0,"",IF(AND($F311="Reported",OR($E311="",$E311=Summary!$B$6),ISNUMBER($D311)),$D311,0))</f>
        <v/>
      </c>
      <c r="M311" s="24" t="str">
        <f>IF(COUNTA($A311:$D311)=0,"",IF($B311="","no",IF(COUNTIF(Charges!$A$5:$A$124,$B311)&gt;0,"yes","no")))</f>
        <v/>
      </c>
      <c r="N311" s="25" t="str">
        <f>IF(AND($F311="Confirmed",$M311="yes",ISNUMBER($C311)),IFERROR(IF(ISNUMBER(INDEX(Charges!$E$5:$E$124,MATCH($B311,Charges!$A$5:$A$124,0))),$C311-INDEX(Charges!$E$5:$E$124,MATCH($B311,Charges!$A$5:$A$124,0)),""),""),"")</f>
        <v/>
      </c>
      <c r="O311" s="24" t="str">
        <f>IF(COUNTA($A311:$D311)=0,"",IF($A311="","Add a payment ID",IF(COUNTIF($A$5:$A$404,$A311)&gt;1,"Duplicate payment ID",IF(AND($F311&lt;&gt;"Reported",$F311&lt;&gt;"Confirmed",$F311&lt;&gt;"Voided"),"Choose a confirmation state",IF($B311="","Add the charge ID this payment applies to",IF($M311="no","Charge ID not found on the Charges sheet",IF(NOT(ISNUMBER($D311)),"Enter the amount",IF(NOT(ISNUMBER($C311)),"Enter the date as YYYY-MM-DD",IF(AND($E311&lt;&gt;"",$E311&lt;&gt;Summary!$B$6),"Currency differs from the ledger: not counted",IF(AND($F311="Voided",$J311=""),"Add the reason for voiding in Note",IF(AND($F311&lt;&gt;"Voided",$G311&lt;&gt;"",COUNTIFS($B$5:$B$404,$B311,$G$5:$G$404,$G311,$D$5:$D$404,$D311,$F$5:$F$404,"&lt;&gt;Voided")&gt;1),"Possible duplicate: same charge, reference and amount","")))))))))))</f>
        <v/>
      </c>
    </row>
    <row r="312">
      <c r="A312" s="20" t="n"/>
      <c r="B312" s="20" t="n"/>
      <c r="C312" s="21" t="n"/>
      <c r="D312" s="22" t="n"/>
      <c r="E312" s="20" t="n"/>
      <c r="F312" s="20" t="n"/>
      <c r="G312" s="20" t="n"/>
      <c r="H312" s="20" t="n"/>
      <c r="I312" s="20" t="n"/>
      <c r="J312" s="20" t="n"/>
      <c r="K312" s="23" t="str">
        <f>IF(COUNTA($A312:$D312)=0,"",IF(AND($F312="Confirmed",OR($E312="",$E312=Summary!$B$6),ISNUMBER($D312)),$D312,0))</f>
        <v/>
      </c>
      <c r="L312" s="23" t="str">
        <f>IF(COUNTA($A312:$D312)=0,"",IF(AND($F312="Reported",OR($E312="",$E312=Summary!$B$6),ISNUMBER($D312)),$D312,0))</f>
        <v/>
      </c>
      <c r="M312" s="24" t="str">
        <f>IF(COUNTA($A312:$D312)=0,"",IF($B312="","no",IF(COUNTIF(Charges!$A$5:$A$124,$B312)&gt;0,"yes","no")))</f>
        <v/>
      </c>
      <c r="N312" s="25" t="str">
        <f>IF(AND($F312="Confirmed",$M312="yes",ISNUMBER($C312)),IFERROR(IF(ISNUMBER(INDEX(Charges!$E$5:$E$124,MATCH($B312,Charges!$A$5:$A$124,0))),$C312-INDEX(Charges!$E$5:$E$124,MATCH($B312,Charges!$A$5:$A$124,0)),""),""),"")</f>
        <v/>
      </c>
      <c r="O312" s="24" t="str">
        <f>IF(COUNTA($A312:$D312)=0,"",IF($A312="","Add a payment ID",IF(COUNTIF($A$5:$A$404,$A312)&gt;1,"Duplicate payment ID",IF(AND($F312&lt;&gt;"Reported",$F312&lt;&gt;"Confirmed",$F312&lt;&gt;"Voided"),"Choose a confirmation state",IF($B312="","Add the charge ID this payment applies to",IF($M312="no","Charge ID not found on the Charges sheet",IF(NOT(ISNUMBER($D312)),"Enter the amount",IF(NOT(ISNUMBER($C312)),"Enter the date as YYYY-MM-DD",IF(AND($E312&lt;&gt;"",$E312&lt;&gt;Summary!$B$6),"Currency differs from the ledger: not counted",IF(AND($F312="Voided",$J312=""),"Add the reason for voiding in Note",IF(AND($F312&lt;&gt;"Voided",$G312&lt;&gt;"",COUNTIFS($B$5:$B$404,$B312,$G$5:$G$404,$G312,$D$5:$D$404,$D312,$F$5:$F$404,"&lt;&gt;Voided")&gt;1),"Possible duplicate: same charge, reference and amount","")))))))))))</f>
        <v/>
      </c>
    </row>
    <row r="313">
      <c r="A313" s="20" t="n"/>
      <c r="B313" s="20" t="n"/>
      <c r="C313" s="21" t="n"/>
      <c r="D313" s="22" t="n"/>
      <c r="E313" s="20" t="n"/>
      <c r="F313" s="20" t="n"/>
      <c r="G313" s="20" t="n"/>
      <c r="H313" s="20" t="n"/>
      <c r="I313" s="20" t="n"/>
      <c r="J313" s="20" t="n"/>
      <c r="K313" s="23" t="str">
        <f>IF(COUNTA($A313:$D313)=0,"",IF(AND($F313="Confirmed",OR($E313="",$E313=Summary!$B$6),ISNUMBER($D313)),$D313,0))</f>
        <v/>
      </c>
      <c r="L313" s="23" t="str">
        <f>IF(COUNTA($A313:$D313)=0,"",IF(AND($F313="Reported",OR($E313="",$E313=Summary!$B$6),ISNUMBER($D313)),$D313,0))</f>
        <v/>
      </c>
      <c r="M313" s="24" t="str">
        <f>IF(COUNTA($A313:$D313)=0,"",IF($B313="","no",IF(COUNTIF(Charges!$A$5:$A$124,$B313)&gt;0,"yes","no")))</f>
        <v/>
      </c>
      <c r="N313" s="25" t="str">
        <f>IF(AND($F313="Confirmed",$M313="yes",ISNUMBER($C313)),IFERROR(IF(ISNUMBER(INDEX(Charges!$E$5:$E$124,MATCH($B313,Charges!$A$5:$A$124,0))),$C313-INDEX(Charges!$E$5:$E$124,MATCH($B313,Charges!$A$5:$A$124,0)),""),""),"")</f>
        <v/>
      </c>
      <c r="O313" s="24" t="str">
        <f>IF(COUNTA($A313:$D313)=0,"",IF($A313="","Add a payment ID",IF(COUNTIF($A$5:$A$404,$A313)&gt;1,"Duplicate payment ID",IF(AND($F313&lt;&gt;"Reported",$F313&lt;&gt;"Confirmed",$F313&lt;&gt;"Voided"),"Choose a confirmation state",IF($B313="","Add the charge ID this payment applies to",IF($M313="no","Charge ID not found on the Charges sheet",IF(NOT(ISNUMBER($D313)),"Enter the amount",IF(NOT(ISNUMBER($C313)),"Enter the date as YYYY-MM-DD",IF(AND($E313&lt;&gt;"",$E313&lt;&gt;Summary!$B$6),"Currency differs from the ledger: not counted",IF(AND($F313="Voided",$J313=""),"Add the reason for voiding in Note",IF(AND($F313&lt;&gt;"Voided",$G313&lt;&gt;"",COUNTIFS($B$5:$B$404,$B313,$G$5:$G$404,$G313,$D$5:$D$404,$D313,$F$5:$F$404,"&lt;&gt;Voided")&gt;1),"Possible duplicate: same charge, reference and amount","")))))))))))</f>
        <v/>
      </c>
    </row>
    <row r="314">
      <c r="A314" s="20" t="n"/>
      <c r="B314" s="20" t="n"/>
      <c r="C314" s="21" t="n"/>
      <c r="D314" s="22" t="n"/>
      <c r="E314" s="20" t="n"/>
      <c r="F314" s="20" t="n"/>
      <c r="G314" s="20" t="n"/>
      <c r="H314" s="20" t="n"/>
      <c r="I314" s="20" t="n"/>
      <c r="J314" s="20" t="n"/>
      <c r="K314" s="23" t="str">
        <f>IF(COUNTA($A314:$D314)=0,"",IF(AND($F314="Confirmed",OR($E314="",$E314=Summary!$B$6),ISNUMBER($D314)),$D314,0))</f>
        <v/>
      </c>
      <c r="L314" s="23" t="str">
        <f>IF(COUNTA($A314:$D314)=0,"",IF(AND($F314="Reported",OR($E314="",$E314=Summary!$B$6),ISNUMBER($D314)),$D314,0))</f>
        <v/>
      </c>
      <c r="M314" s="24" t="str">
        <f>IF(COUNTA($A314:$D314)=0,"",IF($B314="","no",IF(COUNTIF(Charges!$A$5:$A$124,$B314)&gt;0,"yes","no")))</f>
        <v/>
      </c>
      <c r="N314" s="25" t="str">
        <f>IF(AND($F314="Confirmed",$M314="yes",ISNUMBER($C314)),IFERROR(IF(ISNUMBER(INDEX(Charges!$E$5:$E$124,MATCH($B314,Charges!$A$5:$A$124,0))),$C314-INDEX(Charges!$E$5:$E$124,MATCH($B314,Charges!$A$5:$A$124,0)),""),""),"")</f>
        <v/>
      </c>
      <c r="O314" s="24" t="str">
        <f>IF(COUNTA($A314:$D314)=0,"",IF($A314="","Add a payment ID",IF(COUNTIF($A$5:$A$404,$A314)&gt;1,"Duplicate payment ID",IF(AND($F314&lt;&gt;"Reported",$F314&lt;&gt;"Confirmed",$F314&lt;&gt;"Voided"),"Choose a confirmation state",IF($B314="","Add the charge ID this payment applies to",IF($M314="no","Charge ID not found on the Charges sheet",IF(NOT(ISNUMBER($D314)),"Enter the amount",IF(NOT(ISNUMBER($C314)),"Enter the date as YYYY-MM-DD",IF(AND($E314&lt;&gt;"",$E314&lt;&gt;Summary!$B$6),"Currency differs from the ledger: not counted",IF(AND($F314="Voided",$J314=""),"Add the reason for voiding in Note",IF(AND($F314&lt;&gt;"Voided",$G314&lt;&gt;"",COUNTIFS($B$5:$B$404,$B314,$G$5:$G$404,$G314,$D$5:$D$404,$D314,$F$5:$F$404,"&lt;&gt;Voided")&gt;1),"Possible duplicate: same charge, reference and amount","")))))))))))</f>
        <v/>
      </c>
    </row>
    <row r="315">
      <c r="A315" s="20" t="n"/>
      <c r="B315" s="20" t="n"/>
      <c r="C315" s="21" t="n"/>
      <c r="D315" s="22" t="n"/>
      <c r="E315" s="20" t="n"/>
      <c r="F315" s="20" t="n"/>
      <c r="G315" s="20" t="n"/>
      <c r="H315" s="20" t="n"/>
      <c r="I315" s="20" t="n"/>
      <c r="J315" s="20" t="n"/>
      <c r="K315" s="23" t="str">
        <f>IF(COUNTA($A315:$D315)=0,"",IF(AND($F315="Confirmed",OR($E315="",$E315=Summary!$B$6),ISNUMBER($D315)),$D315,0))</f>
        <v/>
      </c>
      <c r="L315" s="23" t="str">
        <f>IF(COUNTA($A315:$D315)=0,"",IF(AND($F315="Reported",OR($E315="",$E315=Summary!$B$6),ISNUMBER($D315)),$D315,0))</f>
        <v/>
      </c>
      <c r="M315" s="24" t="str">
        <f>IF(COUNTA($A315:$D315)=0,"",IF($B315="","no",IF(COUNTIF(Charges!$A$5:$A$124,$B315)&gt;0,"yes","no")))</f>
        <v/>
      </c>
      <c r="N315" s="25" t="str">
        <f>IF(AND($F315="Confirmed",$M315="yes",ISNUMBER($C315)),IFERROR(IF(ISNUMBER(INDEX(Charges!$E$5:$E$124,MATCH($B315,Charges!$A$5:$A$124,0))),$C315-INDEX(Charges!$E$5:$E$124,MATCH($B315,Charges!$A$5:$A$124,0)),""),""),"")</f>
        <v/>
      </c>
      <c r="O315" s="24" t="str">
        <f>IF(COUNTA($A315:$D315)=0,"",IF($A315="","Add a payment ID",IF(COUNTIF($A$5:$A$404,$A315)&gt;1,"Duplicate payment ID",IF(AND($F315&lt;&gt;"Reported",$F315&lt;&gt;"Confirmed",$F315&lt;&gt;"Voided"),"Choose a confirmation state",IF($B315="","Add the charge ID this payment applies to",IF($M315="no","Charge ID not found on the Charges sheet",IF(NOT(ISNUMBER($D315)),"Enter the amount",IF(NOT(ISNUMBER($C315)),"Enter the date as YYYY-MM-DD",IF(AND($E315&lt;&gt;"",$E315&lt;&gt;Summary!$B$6),"Currency differs from the ledger: not counted",IF(AND($F315="Voided",$J315=""),"Add the reason for voiding in Note",IF(AND($F315&lt;&gt;"Voided",$G315&lt;&gt;"",COUNTIFS($B$5:$B$404,$B315,$G$5:$G$404,$G315,$D$5:$D$404,$D315,$F$5:$F$404,"&lt;&gt;Voided")&gt;1),"Possible duplicate: same charge, reference and amount","")))))))))))</f>
        <v/>
      </c>
    </row>
    <row r="316">
      <c r="A316" s="20" t="n"/>
      <c r="B316" s="20" t="n"/>
      <c r="C316" s="21" t="n"/>
      <c r="D316" s="22" t="n"/>
      <c r="E316" s="20" t="n"/>
      <c r="F316" s="20" t="n"/>
      <c r="G316" s="20" t="n"/>
      <c r="H316" s="20" t="n"/>
      <c r="I316" s="20" t="n"/>
      <c r="J316" s="20" t="n"/>
      <c r="K316" s="23" t="str">
        <f>IF(COUNTA($A316:$D316)=0,"",IF(AND($F316="Confirmed",OR($E316="",$E316=Summary!$B$6),ISNUMBER($D316)),$D316,0))</f>
        <v/>
      </c>
      <c r="L316" s="23" t="str">
        <f>IF(COUNTA($A316:$D316)=0,"",IF(AND($F316="Reported",OR($E316="",$E316=Summary!$B$6),ISNUMBER($D316)),$D316,0))</f>
        <v/>
      </c>
      <c r="M316" s="24" t="str">
        <f>IF(COUNTA($A316:$D316)=0,"",IF($B316="","no",IF(COUNTIF(Charges!$A$5:$A$124,$B316)&gt;0,"yes","no")))</f>
        <v/>
      </c>
      <c r="N316" s="25" t="str">
        <f>IF(AND($F316="Confirmed",$M316="yes",ISNUMBER($C316)),IFERROR(IF(ISNUMBER(INDEX(Charges!$E$5:$E$124,MATCH($B316,Charges!$A$5:$A$124,0))),$C316-INDEX(Charges!$E$5:$E$124,MATCH($B316,Charges!$A$5:$A$124,0)),""),""),"")</f>
        <v/>
      </c>
      <c r="O316" s="24" t="str">
        <f>IF(COUNTA($A316:$D316)=0,"",IF($A316="","Add a payment ID",IF(COUNTIF($A$5:$A$404,$A316)&gt;1,"Duplicate payment ID",IF(AND($F316&lt;&gt;"Reported",$F316&lt;&gt;"Confirmed",$F316&lt;&gt;"Voided"),"Choose a confirmation state",IF($B316="","Add the charge ID this payment applies to",IF($M316="no","Charge ID not found on the Charges sheet",IF(NOT(ISNUMBER($D316)),"Enter the amount",IF(NOT(ISNUMBER($C316)),"Enter the date as YYYY-MM-DD",IF(AND($E316&lt;&gt;"",$E316&lt;&gt;Summary!$B$6),"Currency differs from the ledger: not counted",IF(AND($F316="Voided",$J316=""),"Add the reason for voiding in Note",IF(AND($F316&lt;&gt;"Voided",$G316&lt;&gt;"",COUNTIFS($B$5:$B$404,$B316,$G$5:$G$404,$G316,$D$5:$D$404,$D316,$F$5:$F$404,"&lt;&gt;Voided")&gt;1),"Possible duplicate: same charge, reference and amount","")))))))))))</f>
        <v/>
      </c>
    </row>
    <row r="317">
      <c r="A317" s="20" t="n"/>
      <c r="B317" s="20" t="n"/>
      <c r="C317" s="21" t="n"/>
      <c r="D317" s="22" t="n"/>
      <c r="E317" s="20" t="n"/>
      <c r="F317" s="20" t="n"/>
      <c r="G317" s="20" t="n"/>
      <c r="H317" s="20" t="n"/>
      <c r="I317" s="20" t="n"/>
      <c r="J317" s="20" t="n"/>
      <c r="K317" s="23" t="str">
        <f>IF(COUNTA($A317:$D317)=0,"",IF(AND($F317="Confirmed",OR($E317="",$E317=Summary!$B$6),ISNUMBER($D317)),$D317,0))</f>
        <v/>
      </c>
      <c r="L317" s="23" t="str">
        <f>IF(COUNTA($A317:$D317)=0,"",IF(AND($F317="Reported",OR($E317="",$E317=Summary!$B$6),ISNUMBER($D317)),$D317,0))</f>
        <v/>
      </c>
      <c r="M317" s="24" t="str">
        <f>IF(COUNTA($A317:$D317)=0,"",IF($B317="","no",IF(COUNTIF(Charges!$A$5:$A$124,$B317)&gt;0,"yes","no")))</f>
        <v/>
      </c>
      <c r="N317" s="25" t="str">
        <f>IF(AND($F317="Confirmed",$M317="yes",ISNUMBER($C317)),IFERROR(IF(ISNUMBER(INDEX(Charges!$E$5:$E$124,MATCH($B317,Charges!$A$5:$A$124,0))),$C317-INDEX(Charges!$E$5:$E$124,MATCH($B317,Charges!$A$5:$A$124,0)),""),""),"")</f>
        <v/>
      </c>
      <c r="O317" s="24" t="str">
        <f>IF(COUNTA($A317:$D317)=0,"",IF($A317="","Add a payment ID",IF(COUNTIF($A$5:$A$404,$A317)&gt;1,"Duplicate payment ID",IF(AND($F317&lt;&gt;"Reported",$F317&lt;&gt;"Confirmed",$F317&lt;&gt;"Voided"),"Choose a confirmation state",IF($B317="","Add the charge ID this payment applies to",IF($M317="no","Charge ID not found on the Charges sheet",IF(NOT(ISNUMBER($D317)),"Enter the amount",IF(NOT(ISNUMBER($C317)),"Enter the date as YYYY-MM-DD",IF(AND($E317&lt;&gt;"",$E317&lt;&gt;Summary!$B$6),"Currency differs from the ledger: not counted",IF(AND($F317="Voided",$J317=""),"Add the reason for voiding in Note",IF(AND($F317&lt;&gt;"Voided",$G317&lt;&gt;"",COUNTIFS($B$5:$B$404,$B317,$G$5:$G$404,$G317,$D$5:$D$404,$D317,$F$5:$F$404,"&lt;&gt;Voided")&gt;1),"Possible duplicate: same charge, reference and amount","")))))))))))</f>
        <v/>
      </c>
    </row>
    <row r="318">
      <c r="A318" s="20" t="n"/>
      <c r="B318" s="20" t="n"/>
      <c r="C318" s="21" t="n"/>
      <c r="D318" s="22" t="n"/>
      <c r="E318" s="20" t="n"/>
      <c r="F318" s="20" t="n"/>
      <c r="G318" s="20" t="n"/>
      <c r="H318" s="20" t="n"/>
      <c r="I318" s="20" t="n"/>
      <c r="J318" s="20" t="n"/>
      <c r="K318" s="23" t="str">
        <f>IF(COUNTA($A318:$D318)=0,"",IF(AND($F318="Confirmed",OR($E318="",$E318=Summary!$B$6),ISNUMBER($D318)),$D318,0))</f>
        <v/>
      </c>
      <c r="L318" s="23" t="str">
        <f>IF(COUNTA($A318:$D318)=0,"",IF(AND($F318="Reported",OR($E318="",$E318=Summary!$B$6),ISNUMBER($D318)),$D318,0))</f>
        <v/>
      </c>
      <c r="M318" s="24" t="str">
        <f>IF(COUNTA($A318:$D318)=0,"",IF($B318="","no",IF(COUNTIF(Charges!$A$5:$A$124,$B318)&gt;0,"yes","no")))</f>
        <v/>
      </c>
      <c r="N318" s="25" t="str">
        <f>IF(AND($F318="Confirmed",$M318="yes",ISNUMBER($C318)),IFERROR(IF(ISNUMBER(INDEX(Charges!$E$5:$E$124,MATCH($B318,Charges!$A$5:$A$124,0))),$C318-INDEX(Charges!$E$5:$E$124,MATCH($B318,Charges!$A$5:$A$124,0)),""),""),"")</f>
        <v/>
      </c>
      <c r="O318" s="24" t="str">
        <f>IF(COUNTA($A318:$D318)=0,"",IF($A318="","Add a payment ID",IF(COUNTIF($A$5:$A$404,$A318)&gt;1,"Duplicate payment ID",IF(AND($F318&lt;&gt;"Reported",$F318&lt;&gt;"Confirmed",$F318&lt;&gt;"Voided"),"Choose a confirmation state",IF($B318="","Add the charge ID this payment applies to",IF($M318="no","Charge ID not found on the Charges sheet",IF(NOT(ISNUMBER($D318)),"Enter the amount",IF(NOT(ISNUMBER($C318)),"Enter the date as YYYY-MM-DD",IF(AND($E318&lt;&gt;"",$E318&lt;&gt;Summary!$B$6),"Currency differs from the ledger: not counted",IF(AND($F318="Voided",$J318=""),"Add the reason for voiding in Note",IF(AND($F318&lt;&gt;"Voided",$G318&lt;&gt;"",COUNTIFS($B$5:$B$404,$B318,$G$5:$G$404,$G318,$D$5:$D$404,$D318,$F$5:$F$404,"&lt;&gt;Voided")&gt;1),"Possible duplicate: same charge, reference and amount","")))))))))))</f>
        <v/>
      </c>
    </row>
    <row r="319">
      <c r="A319" s="20" t="n"/>
      <c r="B319" s="20" t="n"/>
      <c r="C319" s="21" t="n"/>
      <c r="D319" s="22" t="n"/>
      <c r="E319" s="20" t="n"/>
      <c r="F319" s="20" t="n"/>
      <c r="G319" s="20" t="n"/>
      <c r="H319" s="20" t="n"/>
      <c r="I319" s="20" t="n"/>
      <c r="J319" s="20" t="n"/>
      <c r="K319" s="23" t="str">
        <f>IF(COUNTA($A319:$D319)=0,"",IF(AND($F319="Confirmed",OR($E319="",$E319=Summary!$B$6),ISNUMBER($D319)),$D319,0))</f>
        <v/>
      </c>
      <c r="L319" s="23" t="str">
        <f>IF(COUNTA($A319:$D319)=0,"",IF(AND($F319="Reported",OR($E319="",$E319=Summary!$B$6),ISNUMBER($D319)),$D319,0))</f>
        <v/>
      </c>
      <c r="M319" s="24" t="str">
        <f>IF(COUNTA($A319:$D319)=0,"",IF($B319="","no",IF(COUNTIF(Charges!$A$5:$A$124,$B319)&gt;0,"yes","no")))</f>
        <v/>
      </c>
      <c r="N319" s="25" t="str">
        <f>IF(AND($F319="Confirmed",$M319="yes",ISNUMBER($C319)),IFERROR(IF(ISNUMBER(INDEX(Charges!$E$5:$E$124,MATCH($B319,Charges!$A$5:$A$124,0))),$C319-INDEX(Charges!$E$5:$E$124,MATCH($B319,Charges!$A$5:$A$124,0)),""),""),"")</f>
        <v/>
      </c>
      <c r="O319" s="24" t="str">
        <f>IF(COUNTA($A319:$D319)=0,"",IF($A319="","Add a payment ID",IF(COUNTIF($A$5:$A$404,$A319)&gt;1,"Duplicate payment ID",IF(AND($F319&lt;&gt;"Reported",$F319&lt;&gt;"Confirmed",$F319&lt;&gt;"Voided"),"Choose a confirmation state",IF($B319="","Add the charge ID this payment applies to",IF($M319="no","Charge ID not found on the Charges sheet",IF(NOT(ISNUMBER($D319)),"Enter the amount",IF(NOT(ISNUMBER($C319)),"Enter the date as YYYY-MM-DD",IF(AND($E319&lt;&gt;"",$E319&lt;&gt;Summary!$B$6),"Currency differs from the ledger: not counted",IF(AND($F319="Voided",$J319=""),"Add the reason for voiding in Note",IF(AND($F319&lt;&gt;"Voided",$G319&lt;&gt;"",COUNTIFS($B$5:$B$404,$B319,$G$5:$G$404,$G319,$D$5:$D$404,$D319,$F$5:$F$404,"&lt;&gt;Voided")&gt;1),"Possible duplicate: same charge, reference and amount","")))))))))))</f>
        <v/>
      </c>
    </row>
    <row r="320">
      <c r="A320" s="20" t="n"/>
      <c r="B320" s="20" t="n"/>
      <c r="C320" s="21" t="n"/>
      <c r="D320" s="22" t="n"/>
      <c r="E320" s="20" t="n"/>
      <c r="F320" s="20" t="n"/>
      <c r="G320" s="20" t="n"/>
      <c r="H320" s="20" t="n"/>
      <c r="I320" s="20" t="n"/>
      <c r="J320" s="20" t="n"/>
      <c r="K320" s="23" t="str">
        <f>IF(COUNTA($A320:$D320)=0,"",IF(AND($F320="Confirmed",OR($E320="",$E320=Summary!$B$6),ISNUMBER($D320)),$D320,0))</f>
        <v/>
      </c>
      <c r="L320" s="23" t="str">
        <f>IF(COUNTA($A320:$D320)=0,"",IF(AND($F320="Reported",OR($E320="",$E320=Summary!$B$6),ISNUMBER($D320)),$D320,0))</f>
        <v/>
      </c>
      <c r="M320" s="24" t="str">
        <f>IF(COUNTA($A320:$D320)=0,"",IF($B320="","no",IF(COUNTIF(Charges!$A$5:$A$124,$B320)&gt;0,"yes","no")))</f>
        <v/>
      </c>
      <c r="N320" s="25" t="str">
        <f>IF(AND($F320="Confirmed",$M320="yes",ISNUMBER($C320)),IFERROR(IF(ISNUMBER(INDEX(Charges!$E$5:$E$124,MATCH($B320,Charges!$A$5:$A$124,0))),$C320-INDEX(Charges!$E$5:$E$124,MATCH($B320,Charges!$A$5:$A$124,0)),""),""),"")</f>
        <v/>
      </c>
      <c r="O320" s="24" t="str">
        <f>IF(COUNTA($A320:$D320)=0,"",IF($A320="","Add a payment ID",IF(COUNTIF($A$5:$A$404,$A320)&gt;1,"Duplicate payment ID",IF(AND($F320&lt;&gt;"Reported",$F320&lt;&gt;"Confirmed",$F320&lt;&gt;"Voided"),"Choose a confirmation state",IF($B320="","Add the charge ID this payment applies to",IF($M320="no","Charge ID not found on the Charges sheet",IF(NOT(ISNUMBER($D320)),"Enter the amount",IF(NOT(ISNUMBER($C320)),"Enter the date as YYYY-MM-DD",IF(AND($E320&lt;&gt;"",$E320&lt;&gt;Summary!$B$6),"Currency differs from the ledger: not counted",IF(AND($F320="Voided",$J320=""),"Add the reason for voiding in Note",IF(AND($F320&lt;&gt;"Voided",$G320&lt;&gt;"",COUNTIFS($B$5:$B$404,$B320,$G$5:$G$404,$G320,$D$5:$D$404,$D320,$F$5:$F$404,"&lt;&gt;Voided")&gt;1),"Possible duplicate: same charge, reference and amount","")))))))))))</f>
        <v/>
      </c>
    </row>
    <row r="321">
      <c r="A321" s="20" t="n"/>
      <c r="B321" s="20" t="n"/>
      <c r="C321" s="21" t="n"/>
      <c r="D321" s="22" t="n"/>
      <c r="E321" s="20" t="n"/>
      <c r="F321" s="20" t="n"/>
      <c r="G321" s="20" t="n"/>
      <c r="H321" s="20" t="n"/>
      <c r="I321" s="20" t="n"/>
      <c r="J321" s="20" t="n"/>
      <c r="K321" s="23" t="str">
        <f>IF(COUNTA($A321:$D321)=0,"",IF(AND($F321="Confirmed",OR($E321="",$E321=Summary!$B$6),ISNUMBER($D321)),$D321,0))</f>
        <v/>
      </c>
      <c r="L321" s="23" t="str">
        <f>IF(COUNTA($A321:$D321)=0,"",IF(AND($F321="Reported",OR($E321="",$E321=Summary!$B$6),ISNUMBER($D321)),$D321,0))</f>
        <v/>
      </c>
      <c r="M321" s="24" t="str">
        <f>IF(COUNTA($A321:$D321)=0,"",IF($B321="","no",IF(COUNTIF(Charges!$A$5:$A$124,$B321)&gt;0,"yes","no")))</f>
        <v/>
      </c>
      <c r="N321" s="25" t="str">
        <f>IF(AND($F321="Confirmed",$M321="yes",ISNUMBER($C321)),IFERROR(IF(ISNUMBER(INDEX(Charges!$E$5:$E$124,MATCH($B321,Charges!$A$5:$A$124,0))),$C321-INDEX(Charges!$E$5:$E$124,MATCH($B321,Charges!$A$5:$A$124,0)),""),""),"")</f>
        <v/>
      </c>
      <c r="O321" s="24" t="str">
        <f>IF(COUNTA($A321:$D321)=0,"",IF($A321="","Add a payment ID",IF(COUNTIF($A$5:$A$404,$A321)&gt;1,"Duplicate payment ID",IF(AND($F321&lt;&gt;"Reported",$F321&lt;&gt;"Confirmed",$F321&lt;&gt;"Voided"),"Choose a confirmation state",IF($B321="","Add the charge ID this payment applies to",IF($M321="no","Charge ID not found on the Charges sheet",IF(NOT(ISNUMBER($D321)),"Enter the amount",IF(NOT(ISNUMBER($C321)),"Enter the date as YYYY-MM-DD",IF(AND($E321&lt;&gt;"",$E321&lt;&gt;Summary!$B$6),"Currency differs from the ledger: not counted",IF(AND($F321="Voided",$J321=""),"Add the reason for voiding in Note",IF(AND($F321&lt;&gt;"Voided",$G321&lt;&gt;"",COUNTIFS($B$5:$B$404,$B321,$G$5:$G$404,$G321,$D$5:$D$404,$D321,$F$5:$F$404,"&lt;&gt;Voided")&gt;1),"Possible duplicate: same charge, reference and amount","")))))))))))</f>
        <v/>
      </c>
    </row>
    <row r="322">
      <c r="A322" s="20" t="n"/>
      <c r="B322" s="20" t="n"/>
      <c r="C322" s="21" t="n"/>
      <c r="D322" s="22" t="n"/>
      <c r="E322" s="20" t="n"/>
      <c r="F322" s="20" t="n"/>
      <c r="G322" s="20" t="n"/>
      <c r="H322" s="20" t="n"/>
      <c r="I322" s="20" t="n"/>
      <c r="J322" s="20" t="n"/>
      <c r="K322" s="23" t="str">
        <f>IF(COUNTA($A322:$D322)=0,"",IF(AND($F322="Confirmed",OR($E322="",$E322=Summary!$B$6),ISNUMBER($D322)),$D322,0))</f>
        <v/>
      </c>
      <c r="L322" s="23" t="str">
        <f>IF(COUNTA($A322:$D322)=0,"",IF(AND($F322="Reported",OR($E322="",$E322=Summary!$B$6),ISNUMBER($D322)),$D322,0))</f>
        <v/>
      </c>
      <c r="M322" s="24" t="str">
        <f>IF(COUNTA($A322:$D322)=0,"",IF($B322="","no",IF(COUNTIF(Charges!$A$5:$A$124,$B322)&gt;0,"yes","no")))</f>
        <v/>
      </c>
      <c r="N322" s="25" t="str">
        <f>IF(AND($F322="Confirmed",$M322="yes",ISNUMBER($C322)),IFERROR(IF(ISNUMBER(INDEX(Charges!$E$5:$E$124,MATCH($B322,Charges!$A$5:$A$124,0))),$C322-INDEX(Charges!$E$5:$E$124,MATCH($B322,Charges!$A$5:$A$124,0)),""),""),"")</f>
        <v/>
      </c>
      <c r="O322" s="24" t="str">
        <f>IF(COUNTA($A322:$D322)=0,"",IF($A322="","Add a payment ID",IF(COUNTIF($A$5:$A$404,$A322)&gt;1,"Duplicate payment ID",IF(AND($F322&lt;&gt;"Reported",$F322&lt;&gt;"Confirmed",$F322&lt;&gt;"Voided"),"Choose a confirmation state",IF($B322="","Add the charge ID this payment applies to",IF($M322="no","Charge ID not found on the Charges sheet",IF(NOT(ISNUMBER($D322)),"Enter the amount",IF(NOT(ISNUMBER($C322)),"Enter the date as YYYY-MM-DD",IF(AND($E322&lt;&gt;"",$E322&lt;&gt;Summary!$B$6),"Currency differs from the ledger: not counted",IF(AND($F322="Voided",$J322=""),"Add the reason for voiding in Note",IF(AND($F322&lt;&gt;"Voided",$G322&lt;&gt;"",COUNTIFS($B$5:$B$404,$B322,$G$5:$G$404,$G322,$D$5:$D$404,$D322,$F$5:$F$404,"&lt;&gt;Voided")&gt;1),"Possible duplicate: same charge, reference and amount","")))))))))))</f>
        <v/>
      </c>
    </row>
    <row r="323">
      <c r="A323" s="20" t="n"/>
      <c r="B323" s="20" t="n"/>
      <c r="C323" s="21" t="n"/>
      <c r="D323" s="22" t="n"/>
      <c r="E323" s="20" t="n"/>
      <c r="F323" s="20" t="n"/>
      <c r="G323" s="20" t="n"/>
      <c r="H323" s="20" t="n"/>
      <c r="I323" s="20" t="n"/>
      <c r="J323" s="20" t="n"/>
      <c r="K323" s="23" t="str">
        <f>IF(COUNTA($A323:$D323)=0,"",IF(AND($F323="Confirmed",OR($E323="",$E323=Summary!$B$6),ISNUMBER($D323)),$D323,0))</f>
        <v/>
      </c>
      <c r="L323" s="23" t="str">
        <f>IF(COUNTA($A323:$D323)=0,"",IF(AND($F323="Reported",OR($E323="",$E323=Summary!$B$6),ISNUMBER($D323)),$D323,0))</f>
        <v/>
      </c>
      <c r="M323" s="24" t="str">
        <f>IF(COUNTA($A323:$D323)=0,"",IF($B323="","no",IF(COUNTIF(Charges!$A$5:$A$124,$B323)&gt;0,"yes","no")))</f>
        <v/>
      </c>
      <c r="N323" s="25" t="str">
        <f>IF(AND($F323="Confirmed",$M323="yes",ISNUMBER($C323)),IFERROR(IF(ISNUMBER(INDEX(Charges!$E$5:$E$124,MATCH($B323,Charges!$A$5:$A$124,0))),$C323-INDEX(Charges!$E$5:$E$124,MATCH($B323,Charges!$A$5:$A$124,0)),""),""),"")</f>
        <v/>
      </c>
      <c r="O323" s="24" t="str">
        <f>IF(COUNTA($A323:$D323)=0,"",IF($A323="","Add a payment ID",IF(COUNTIF($A$5:$A$404,$A323)&gt;1,"Duplicate payment ID",IF(AND($F323&lt;&gt;"Reported",$F323&lt;&gt;"Confirmed",$F323&lt;&gt;"Voided"),"Choose a confirmation state",IF($B323="","Add the charge ID this payment applies to",IF($M323="no","Charge ID not found on the Charges sheet",IF(NOT(ISNUMBER($D323)),"Enter the amount",IF(NOT(ISNUMBER($C323)),"Enter the date as YYYY-MM-DD",IF(AND($E323&lt;&gt;"",$E323&lt;&gt;Summary!$B$6),"Currency differs from the ledger: not counted",IF(AND($F323="Voided",$J323=""),"Add the reason for voiding in Note",IF(AND($F323&lt;&gt;"Voided",$G323&lt;&gt;"",COUNTIFS($B$5:$B$404,$B323,$G$5:$G$404,$G323,$D$5:$D$404,$D323,$F$5:$F$404,"&lt;&gt;Voided")&gt;1),"Possible duplicate: same charge, reference and amount","")))))))))))</f>
        <v/>
      </c>
    </row>
    <row r="324">
      <c r="A324" s="20" t="n"/>
      <c r="B324" s="20" t="n"/>
      <c r="C324" s="21" t="n"/>
      <c r="D324" s="22" t="n"/>
      <c r="E324" s="20" t="n"/>
      <c r="F324" s="20" t="n"/>
      <c r="G324" s="20" t="n"/>
      <c r="H324" s="20" t="n"/>
      <c r="I324" s="20" t="n"/>
      <c r="J324" s="20" t="n"/>
      <c r="K324" s="23" t="str">
        <f>IF(COUNTA($A324:$D324)=0,"",IF(AND($F324="Confirmed",OR($E324="",$E324=Summary!$B$6),ISNUMBER($D324)),$D324,0))</f>
        <v/>
      </c>
      <c r="L324" s="23" t="str">
        <f>IF(COUNTA($A324:$D324)=0,"",IF(AND($F324="Reported",OR($E324="",$E324=Summary!$B$6),ISNUMBER($D324)),$D324,0))</f>
        <v/>
      </c>
      <c r="M324" s="24" t="str">
        <f>IF(COUNTA($A324:$D324)=0,"",IF($B324="","no",IF(COUNTIF(Charges!$A$5:$A$124,$B324)&gt;0,"yes","no")))</f>
        <v/>
      </c>
      <c r="N324" s="25" t="str">
        <f>IF(AND($F324="Confirmed",$M324="yes",ISNUMBER($C324)),IFERROR(IF(ISNUMBER(INDEX(Charges!$E$5:$E$124,MATCH($B324,Charges!$A$5:$A$124,0))),$C324-INDEX(Charges!$E$5:$E$124,MATCH($B324,Charges!$A$5:$A$124,0)),""),""),"")</f>
        <v/>
      </c>
      <c r="O324" s="24" t="str">
        <f>IF(COUNTA($A324:$D324)=0,"",IF($A324="","Add a payment ID",IF(COUNTIF($A$5:$A$404,$A324)&gt;1,"Duplicate payment ID",IF(AND($F324&lt;&gt;"Reported",$F324&lt;&gt;"Confirmed",$F324&lt;&gt;"Voided"),"Choose a confirmation state",IF($B324="","Add the charge ID this payment applies to",IF($M324="no","Charge ID not found on the Charges sheet",IF(NOT(ISNUMBER($D324)),"Enter the amount",IF(NOT(ISNUMBER($C324)),"Enter the date as YYYY-MM-DD",IF(AND($E324&lt;&gt;"",$E324&lt;&gt;Summary!$B$6),"Currency differs from the ledger: not counted",IF(AND($F324="Voided",$J324=""),"Add the reason for voiding in Note",IF(AND($F324&lt;&gt;"Voided",$G324&lt;&gt;"",COUNTIFS($B$5:$B$404,$B324,$G$5:$G$404,$G324,$D$5:$D$404,$D324,$F$5:$F$404,"&lt;&gt;Voided")&gt;1),"Possible duplicate: same charge, reference and amount","")))))))))))</f>
        <v/>
      </c>
    </row>
    <row r="325">
      <c r="A325" s="20" t="n"/>
      <c r="B325" s="20" t="n"/>
      <c r="C325" s="21" t="n"/>
      <c r="D325" s="22" t="n"/>
      <c r="E325" s="20" t="n"/>
      <c r="F325" s="20" t="n"/>
      <c r="G325" s="20" t="n"/>
      <c r="H325" s="20" t="n"/>
      <c r="I325" s="20" t="n"/>
      <c r="J325" s="20" t="n"/>
      <c r="K325" s="23" t="str">
        <f>IF(COUNTA($A325:$D325)=0,"",IF(AND($F325="Confirmed",OR($E325="",$E325=Summary!$B$6),ISNUMBER($D325)),$D325,0))</f>
        <v/>
      </c>
      <c r="L325" s="23" t="str">
        <f>IF(COUNTA($A325:$D325)=0,"",IF(AND($F325="Reported",OR($E325="",$E325=Summary!$B$6),ISNUMBER($D325)),$D325,0))</f>
        <v/>
      </c>
      <c r="M325" s="24" t="str">
        <f>IF(COUNTA($A325:$D325)=0,"",IF($B325="","no",IF(COUNTIF(Charges!$A$5:$A$124,$B325)&gt;0,"yes","no")))</f>
        <v/>
      </c>
      <c r="N325" s="25" t="str">
        <f>IF(AND($F325="Confirmed",$M325="yes",ISNUMBER($C325)),IFERROR(IF(ISNUMBER(INDEX(Charges!$E$5:$E$124,MATCH($B325,Charges!$A$5:$A$124,0))),$C325-INDEX(Charges!$E$5:$E$124,MATCH($B325,Charges!$A$5:$A$124,0)),""),""),"")</f>
        <v/>
      </c>
      <c r="O325" s="24" t="str">
        <f>IF(COUNTA($A325:$D325)=0,"",IF($A325="","Add a payment ID",IF(COUNTIF($A$5:$A$404,$A325)&gt;1,"Duplicate payment ID",IF(AND($F325&lt;&gt;"Reported",$F325&lt;&gt;"Confirmed",$F325&lt;&gt;"Voided"),"Choose a confirmation state",IF($B325="","Add the charge ID this payment applies to",IF($M325="no","Charge ID not found on the Charges sheet",IF(NOT(ISNUMBER($D325)),"Enter the amount",IF(NOT(ISNUMBER($C325)),"Enter the date as YYYY-MM-DD",IF(AND($E325&lt;&gt;"",$E325&lt;&gt;Summary!$B$6),"Currency differs from the ledger: not counted",IF(AND($F325="Voided",$J325=""),"Add the reason for voiding in Note",IF(AND($F325&lt;&gt;"Voided",$G325&lt;&gt;"",COUNTIFS($B$5:$B$404,$B325,$G$5:$G$404,$G325,$D$5:$D$404,$D325,$F$5:$F$404,"&lt;&gt;Voided")&gt;1),"Possible duplicate: same charge, reference and amount","")))))))))))</f>
        <v/>
      </c>
    </row>
    <row r="326">
      <c r="A326" s="20" t="n"/>
      <c r="B326" s="20" t="n"/>
      <c r="C326" s="21" t="n"/>
      <c r="D326" s="22" t="n"/>
      <c r="E326" s="20" t="n"/>
      <c r="F326" s="20" t="n"/>
      <c r="G326" s="20" t="n"/>
      <c r="H326" s="20" t="n"/>
      <c r="I326" s="20" t="n"/>
      <c r="J326" s="20" t="n"/>
      <c r="K326" s="23" t="str">
        <f>IF(COUNTA($A326:$D326)=0,"",IF(AND($F326="Confirmed",OR($E326="",$E326=Summary!$B$6),ISNUMBER($D326)),$D326,0))</f>
        <v/>
      </c>
      <c r="L326" s="23" t="str">
        <f>IF(COUNTA($A326:$D326)=0,"",IF(AND($F326="Reported",OR($E326="",$E326=Summary!$B$6),ISNUMBER($D326)),$D326,0))</f>
        <v/>
      </c>
      <c r="M326" s="24" t="str">
        <f>IF(COUNTA($A326:$D326)=0,"",IF($B326="","no",IF(COUNTIF(Charges!$A$5:$A$124,$B326)&gt;0,"yes","no")))</f>
        <v/>
      </c>
      <c r="N326" s="25" t="str">
        <f>IF(AND($F326="Confirmed",$M326="yes",ISNUMBER($C326)),IFERROR(IF(ISNUMBER(INDEX(Charges!$E$5:$E$124,MATCH($B326,Charges!$A$5:$A$124,0))),$C326-INDEX(Charges!$E$5:$E$124,MATCH($B326,Charges!$A$5:$A$124,0)),""),""),"")</f>
        <v/>
      </c>
      <c r="O326" s="24" t="str">
        <f>IF(COUNTA($A326:$D326)=0,"",IF($A326="","Add a payment ID",IF(COUNTIF($A$5:$A$404,$A326)&gt;1,"Duplicate payment ID",IF(AND($F326&lt;&gt;"Reported",$F326&lt;&gt;"Confirmed",$F326&lt;&gt;"Voided"),"Choose a confirmation state",IF($B326="","Add the charge ID this payment applies to",IF($M326="no","Charge ID not found on the Charges sheet",IF(NOT(ISNUMBER($D326)),"Enter the amount",IF(NOT(ISNUMBER($C326)),"Enter the date as YYYY-MM-DD",IF(AND($E326&lt;&gt;"",$E326&lt;&gt;Summary!$B$6),"Currency differs from the ledger: not counted",IF(AND($F326="Voided",$J326=""),"Add the reason for voiding in Note",IF(AND($F326&lt;&gt;"Voided",$G326&lt;&gt;"",COUNTIFS($B$5:$B$404,$B326,$G$5:$G$404,$G326,$D$5:$D$404,$D326,$F$5:$F$404,"&lt;&gt;Voided")&gt;1),"Possible duplicate: same charge, reference and amount","")))))))))))</f>
        <v/>
      </c>
    </row>
    <row r="327">
      <c r="A327" s="20" t="n"/>
      <c r="B327" s="20" t="n"/>
      <c r="C327" s="21" t="n"/>
      <c r="D327" s="22" t="n"/>
      <c r="E327" s="20" t="n"/>
      <c r="F327" s="20" t="n"/>
      <c r="G327" s="20" t="n"/>
      <c r="H327" s="20" t="n"/>
      <c r="I327" s="20" t="n"/>
      <c r="J327" s="20" t="n"/>
      <c r="K327" s="23" t="str">
        <f>IF(COUNTA($A327:$D327)=0,"",IF(AND($F327="Confirmed",OR($E327="",$E327=Summary!$B$6),ISNUMBER($D327)),$D327,0))</f>
        <v/>
      </c>
      <c r="L327" s="23" t="str">
        <f>IF(COUNTA($A327:$D327)=0,"",IF(AND($F327="Reported",OR($E327="",$E327=Summary!$B$6),ISNUMBER($D327)),$D327,0))</f>
        <v/>
      </c>
      <c r="M327" s="24" t="str">
        <f>IF(COUNTA($A327:$D327)=0,"",IF($B327="","no",IF(COUNTIF(Charges!$A$5:$A$124,$B327)&gt;0,"yes","no")))</f>
        <v/>
      </c>
      <c r="N327" s="25" t="str">
        <f>IF(AND($F327="Confirmed",$M327="yes",ISNUMBER($C327)),IFERROR(IF(ISNUMBER(INDEX(Charges!$E$5:$E$124,MATCH($B327,Charges!$A$5:$A$124,0))),$C327-INDEX(Charges!$E$5:$E$124,MATCH($B327,Charges!$A$5:$A$124,0)),""),""),"")</f>
        <v/>
      </c>
      <c r="O327" s="24" t="str">
        <f>IF(COUNTA($A327:$D327)=0,"",IF($A327="","Add a payment ID",IF(COUNTIF($A$5:$A$404,$A327)&gt;1,"Duplicate payment ID",IF(AND($F327&lt;&gt;"Reported",$F327&lt;&gt;"Confirmed",$F327&lt;&gt;"Voided"),"Choose a confirmation state",IF($B327="","Add the charge ID this payment applies to",IF($M327="no","Charge ID not found on the Charges sheet",IF(NOT(ISNUMBER($D327)),"Enter the amount",IF(NOT(ISNUMBER($C327)),"Enter the date as YYYY-MM-DD",IF(AND($E327&lt;&gt;"",$E327&lt;&gt;Summary!$B$6),"Currency differs from the ledger: not counted",IF(AND($F327="Voided",$J327=""),"Add the reason for voiding in Note",IF(AND($F327&lt;&gt;"Voided",$G327&lt;&gt;"",COUNTIFS($B$5:$B$404,$B327,$G$5:$G$404,$G327,$D$5:$D$404,$D327,$F$5:$F$404,"&lt;&gt;Voided")&gt;1),"Possible duplicate: same charge, reference and amount","")))))))))))</f>
        <v/>
      </c>
    </row>
    <row r="328">
      <c r="A328" s="20" t="n"/>
      <c r="B328" s="20" t="n"/>
      <c r="C328" s="21" t="n"/>
      <c r="D328" s="22" t="n"/>
      <c r="E328" s="20" t="n"/>
      <c r="F328" s="20" t="n"/>
      <c r="G328" s="20" t="n"/>
      <c r="H328" s="20" t="n"/>
      <c r="I328" s="20" t="n"/>
      <c r="J328" s="20" t="n"/>
      <c r="K328" s="23" t="str">
        <f>IF(COUNTA($A328:$D328)=0,"",IF(AND($F328="Confirmed",OR($E328="",$E328=Summary!$B$6),ISNUMBER($D328)),$D328,0))</f>
        <v/>
      </c>
      <c r="L328" s="23" t="str">
        <f>IF(COUNTA($A328:$D328)=0,"",IF(AND($F328="Reported",OR($E328="",$E328=Summary!$B$6),ISNUMBER($D328)),$D328,0))</f>
        <v/>
      </c>
      <c r="M328" s="24" t="str">
        <f>IF(COUNTA($A328:$D328)=0,"",IF($B328="","no",IF(COUNTIF(Charges!$A$5:$A$124,$B328)&gt;0,"yes","no")))</f>
        <v/>
      </c>
      <c r="N328" s="25" t="str">
        <f>IF(AND($F328="Confirmed",$M328="yes",ISNUMBER($C328)),IFERROR(IF(ISNUMBER(INDEX(Charges!$E$5:$E$124,MATCH($B328,Charges!$A$5:$A$124,0))),$C328-INDEX(Charges!$E$5:$E$124,MATCH($B328,Charges!$A$5:$A$124,0)),""),""),"")</f>
        <v/>
      </c>
      <c r="O328" s="24" t="str">
        <f>IF(COUNTA($A328:$D328)=0,"",IF($A328="","Add a payment ID",IF(COUNTIF($A$5:$A$404,$A328)&gt;1,"Duplicate payment ID",IF(AND($F328&lt;&gt;"Reported",$F328&lt;&gt;"Confirmed",$F328&lt;&gt;"Voided"),"Choose a confirmation state",IF($B328="","Add the charge ID this payment applies to",IF($M328="no","Charge ID not found on the Charges sheet",IF(NOT(ISNUMBER($D328)),"Enter the amount",IF(NOT(ISNUMBER($C328)),"Enter the date as YYYY-MM-DD",IF(AND($E328&lt;&gt;"",$E328&lt;&gt;Summary!$B$6),"Currency differs from the ledger: not counted",IF(AND($F328="Voided",$J328=""),"Add the reason for voiding in Note",IF(AND($F328&lt;&gt;"Voided",$G328&lt;&gt;"",COUNTIFS($B$5:$B$404,$B328,$G$5:$G$404,$G328,$D$5:$D$404,$D328,$F$5:$F$404,"&lt;&gt;Voided")&gt;1),"Possible duplicate: same charge, reference and amount","")))))))))))</f>
        <v/>
      </c>
    </row>
    <row r="329">
      <c r="A329" s="20" t="n"/>
      <c r="B329" s="20" t="n"/>
      <c r="C329" s="21" t="n"/>
      <c r="D329" s="22" t="n"/>
      <c r="E329" s="20" t="n"/>
      <c r="F329" s="20" t="n"/>
      <c r="G329" s="20" t="n"/>
      <c r="H329" s="20" t="n"/>
      <c r="I329" s="20" t="n"/>
      <c r="J329" s="20" t="n"/>
      <c r="K329" s="23" t="str">
        <f>IF(COUNTA($A329:$D329)=0,"",IF(AND($F329="Confirmed",OR($E329="",$E329=Summary!$B$6),ISNUMBER($D329)),$D329,0))</f>
        <v/>
      </c>
      <c r="L329" s="23" t="str">
        <f>IF(COUNTA($A329:$D329)=0,"",IF(AND($F329="Reported",OR($E329="",$E329=Summary!$B$6),ISNUMBER($D329)),$D329,0))</f>
        <v/>
      </c>
      <c r="M329" s="24" t="str">
        <f>IF(COUNTA($A329:$D329)=0,"",IF($B329="","no",IF(COUNTIF(Charges!$A$5:$A$124,$B329)&gt;0,"yes","no")))</f>
        <v/>
      </c>
      <c r="N329" s="25" t="str">
        <f>IF(AND($F329="Confirmed",$M329="yes",ISNUMBER($C329)),IFERROR(IF(ISNUMBER(INDEX(Charges!$E$5:$E$124,MATCH($B329,Charges!$A$5:$A$124,0))),$C329-INDEX(Charges!$E$5:$E$124,MATCH($B329,Charges!$A$5:$A$124,0)),""),""),"")</f>
        <v/>
      </c>
      <c r="O329" s="24" t="str">
        <f>IF(COUNTA($A329:$D329)=0,"",IF($A329="","Add a payment ID",IF(COUNTIF($A$5:$A$404,$A329)&gt;1,"Duplicate payment ID",IF(AND($F329&lt;&gt;"Reported",$F329&lt;&gt;"Confirmed",$F329&lt;&gt;"Voided"),"Choose a confirmation state",IF($B329="","Add the charge ID this payment applies to",IF($M329="no","Charge ID not found on the Charges sheet",IF(NOT(ISNUMBER($D329)),"Enter the amount",IF(NOT(ISNUMBER($C329)),"Enter the date as YYYY-MM-DD",IF(AND($E329&lt;&gt;"",$E329&lt;&gt;Summary!$B$6),"Currency differs from the ledger: not counted",IF(AND($F329="Voided",$J329=""),"Add the reason for voiding in Note",IF(AND($F329&lt;&gt;"Voided",$G329&lt;&gt;"",COUNTIFS($B$5:$B$404,$B329,$G$5:$G$404,$G329,$D$5:$D$404,$D329,$F$5:$F$404,"&lt;&gt;Voided")&gt;1),"Possible duplicate: same charge, reference and amount","")))))))))))</f>
        <v/>
      </c>
    </row>
    <row r="330">
      <c r="A330" s="20" t="n"/>
      <c r="B330" s="20" t="n"/>
      <c r="C330" s="21" t="n"/>
      <c r="D330" s="22" t="n"/>
      <c r="E330" s="20" t="n"/>
      <c r="F330" s="20" t="n"/>
      <c r="G330" s="20" t="n"/>
      <c r="H330" s="20" t="n"/>
      <c r="I330" s="20" t="n"/>
      <c r="J330" s="20" t="n"/>
      <c r="K330" s="23" t="str">
        <f>IF(COUNTA($A330:$D330)=0,"",IF(AND($F330="Confirmed",OR($E330="",$E330=Summary!$B$6),ISNUMBER($D330)),$D330,0))</f>
        <v/>
      </c>
      <c r="L330" s="23" t="str">
        <f>IF(COUNTA($A330:$D330)=0,"",IF(AND($F330="Reported",OR($E330="",$E330=Summary!$B$6),ISNUMBER($D330)),$D330,0))</f>
        <v/>
      </c>
      <c r="M330" s="24" t="str">
        <f>IF(COUNTA($A330:$D330)=0,"",IF($B330="","no",IF(COUNTIF(Charges!$A$5:$A$124,$B330)&gt;0,"yes","no")))</f>
        <v/>
      </c>
      <c r="N330" s="25" t="str">
        <f>IF(AND($F330="Confirmed",$M330="yes",ISNUMBER($C330)),IFERROR(IF(ISNUMBER(INDEX(Charges!$E$5:$E$124,MATCH($B330,Charges!$A$5:$A$124,0))),$C330-INDEX(Charges!$E$5:$E$124,MATCH($B330,Charges!$A$5:$A$124,0)),""),""),"")</f>
        <v/>
      </c>
      <c r="O330" s="24" t="str">
        <f>IF(COUNTA($A330:$D330)=0,"",IF($A330="","Add a payment ID",IF(COUNTIF($A$5:$A$404,$A330)&gt;1,"Duplicate payment ID",IF(AND($F330&lt;&gt;"Reported",$F330&lt;&gt;"Confirmed",$F330&lt;&gt;"Voided"),"Choose a confirmation state",IF($B330="","Add the charge ID this payment applies to",IF($M330="no","Charge ID not found on the Charges sheet",IF(NOT(ISNUMBER($D330)),"Enter the amount",IF(NOT(ISNUMBER($C330)),"Enter the date as YYYY-MM-DD",IF(AND($E330&lt;&gt;"",$E330&lt;&gt;Summary!$B$6),"Currency differs from the ledger: not counted",IF(AND($F330="Voided",$J330=""),"Add the reason for voiding in Note",IF(AND($F330&lt;&gt;"Voided",$G330&lt;&gt;"",COUNTIFS($B$5:$B$404,$B330,$G$5:$G$404,$G330,$D$5:$D$404,$D330,$F$5:$F$404,"&lt;&gt;Voided")&gt;1),"Possible duplicate: same charge, reference and amount","")))))))))))</f>
        <v/>
      </c>
    </row>
    <row r="331">
      <c r="A331" s="20" t="n"/>
      <c r="B331" s="20" t="n"/>
      <c r="C331" s="21" t="n"/>
      <c r="D331" s="22" t="n"/>
      <c r="E331" s="20" t="n"/>
      <c r="F331" s="20" t="n"/>
      <c r="G331" s="20" t="n"/>
      <c r="H331" s="20" t="n"/>
      <c r="I331" s="20" t="n"/>
      <c r="J331" s="20" t="n"/>
      <c r="K331" s="23" t="str">
        <f>IF(COUNTA($A331:$D331)=0,"",IF(AND($F331="Confirmed",OR($E331="",$E331=Summary!$B$6),ISNUMBER($D331)),$D331,0))</f>
        <v/>
      </c>
      <c r="L331" s="23" t="str">
        <f>IF(COUNTA($A331:$D331)=0,"",IF(AND($F331="Reported",OR($E331="",$E331=Summary!$B$6),ISNUMBER($D331)),$D331,0))</f>
        <v/>
      </c>
      <c r="M331" s="24" t="str">
        <f>IF(COUNTA($A331:$D331)=0,"",IF($B331="","no",IF(COUNTIF(Charges!$A$5:$A$124,$B331)&gt;0,"yes","no")))</f>
        <v/>
      </c>
      <c r="N331" s="25" t="str">
        <f>IF(AND($F331="Confirmed",$M331="yes",ISNUMBER($C331)),IFERROR(IF(ISNUMBER(INDEX(Charges!$E$5:$E$124,MATCH($B331,Charges!$A$5:$A$124,0))),$C331-INDEX(Charges!$E$5:$E$124,MATCH($B331,Charges!$A$5:$A$124,0)),""),""),"")</f>
        <v/>
      </c>
      <c r="O331" s="24" t="str">
        <f>IF(COUNTA($A331:$D331)=0,"",IF($A331="","Add a payment ID",IF(COUNTIF($A$5:$A$404,$A331)&gt;1,"Duplicate payment ID",IF(AND($F331&lt;&gt;"Reported",$F331&lt;&gt;"Confirmed",$F331&lt;&gt;"Voided"),"Choose a confirmation state",IF($B331="","Add the charge ID this payment applies to",IF($M331="no","Charge ID not found on the Charges sheet",IF(NOT(ISNUMBER($D331)),"Enter the amount",IF(NOT(ISNUMBER($C331)),"Enter the date as YYYY-MM-DD",IF(AND($E331&lt;&gt;"",$E331&lt;&gt;Summary!$B$6),"Currency differs from the ledger: not counted",IF(AND($F331="Voided",$J331=""),"Add the reason for voiding in Note",IF(AND($F331&lt;&gt;"Voided",$G331&lt;&gt;"",COUNTIFS($B$5:$B$404,$B331,$G$5:$G$404,$G331,$D$5:$D$404,$D331,$F$5:$F$404,"&lt;&gt;Voided")&gt;1),"Possible duplicate: same charge, reference and amount","")))))))))))</f>
        <v/>
      </c>
    </row>
    <row r="332">
      <c r="A332" s="20" t="n"/>
      <c r="B332" s="20" t="n"/>
      <c r="C332" s="21" t="n"/>
      <c r="D332" s="22" t="n"/>
      <c r="E332" s="20" t="n"/>
      <c r="F332" s="20" t="n"/>
      <c r="G332" s="20" t="n"/>
      <c r="H332" s="20" t="n"/>
      <c r="I332" s="20" t="n"/>
      <c r="J332" s="20" t="n"/>
      <c r="K332" s="23" t="str">
        <f>IF(COUNTA($A332:$D332)=0,"",IF(AND($F332="Confirmed",OR($E332="",$E332=Summary!$B$6),ISNUMBER($D332)),$D332,0))</f>
        <v/>
      </c>
      <c r="L332" s="23" t="str">
        <f>IF(COUNTA($A332:$D332)=0,"",IF(AND($F332="Reported",OR($E332="",$E332=Summary!$B$6),ISNUMBER($D332)),$D332,0))</f>
        <v/>
      </c>
      <c r="M332" s="24" t="str">
        <f>IF(COUNTA($A332:$D332)=0,"",IF($B332="","no",IF(COUNTIF(Charges!$A$5:$A$124,$B332)&gt;0,"yes","no")))</f>
        <v/>
      </c>
      <c r="N332" s="25" t="str">
        <f>IF(AND($F332="Confirmed",$M332="yes",ISNUMBER($C332)),IFERROR(IF(ISNUMBER(INDEX(Charges!$E$5:$E$124,MATCH($B332,Charges!$A$5:$A$124,0))),$C332-INDEX(Charges!$E$5:$E$124,MATCH($B332,Charges!$A$5:$A$124,0)),""),""),"")</f>
        <v/>
      </c>
      <c r="O332" s="24" t="str">
        <f>IF(COUNTA($A332:$D332)=0,"",IF($A332="","Add a payment ID",IF(COUNTIF($A$5:$A$404,$A332)&gt;1,"Duplicate payment ID",IF(AND($F332&lt;&gt;"Reported",$F332&lt;&gt;"Confirmed",$F332&lt;&gt;"Voided"),"Choose a confirmation state",IF($B332="","Add the charge ID this payment applies to",IF($M332="no","Charge ID not found on the Charges sheet",IF(NOT(ISNUMBER($D332)),"Enter the amount",IF(NOT(ISNUMBER($C332)),"Enter the date as YYYY-MM-DD",IF(AND($E332&lt;&gt;"",$E332&lt;&gt;Summary!$B$6),"Currency differs from the ledger: not counted",IF(AND($F332="Voided",$J332=""),"Add the reason for voiding in Note",IF(AND($F332&lt;&gt;"Voided",$G332&lt;&gt;"",COUNTIFS($B$5:$B$404,$B332,$G$5:$G$404,$G332,$D$5:$D$404,$D332,$F$5:$F$404,"&lt;&gt;Voided")&gt;1),"Possible duplicate: same charge, reference and amount","")))))))))))</f>
        <v/>
      </c>
    </row>
    <row r="333">
      <c r="A333" s="20" t="n"/>
      <c r="B333" s="20" t="n"/>
      <c r="C333" s="21" t="n"/>
      <c r="D333" s="22" t="n"/>
      <c r="E333" s="20" t="n"/>
      <c r="F333" s="20" t="n"/>
      <c r="G333" s="20" t="n"/>
      <c r="H333" s="20" t="n"/>
      <c r="I333" s="20" t="n"/>
      <c r="J333" s="20" t="n"/>
      <c r="K333" s="23" t="str">
        <f>IF(COUNTA($A333:$D333)=0,"",IF(AND($F333="Confirmed",OR($E333="",$E333=Summary!$B$6),ISNUMBER($D333)),$D333,0))</f>
        <v/>
      </c>
      <c r="L333" s="23" t="str">
        <f>IF(COUNTA($A333:$D333)=0,"",IF(AND($F333="Reported",OR($E333="",$E333=Summary!$B$6),ISNUMBER($D333)),$D333,0))</f>
        <v/>
      </c>
      <c r="M333" s="24" t="str">
        <f>IF(COUNTA($A333:$D333)=0,"",IF($B333="","no",IF(COUNTIF(Charges!$A$5:$A$124,$B333)&gt;0,"yes","no")))</f>
        <v/>
      </c>
      <c r="N333" s="25" t="str">
        <f>IF(AND($F333="Confirmed",$M333="yes",ISNUMBER($C333)),IFERROR(IF(ISNUMBER(INDEX(Charges!$E$5:$E$124,MATCH($B333,Charges!$A$5:$A$124,0))),$C333-INDEX(Charges!$E$5:$E$124,MATCH($B333,Charges!$A$5:$A$124,0)),""),""),"")</f>
        <v/>
      </c>
      <c r="O333" s="24" t="str">
        <f>IF(COUNTA($A333:$D333)=0,"",IF($A333="","Add a payment ID",IF(COUNTIF($A$5:$A$404,$A333)&gt;1,"Duplicate payment ID",IF(AND($F333&lt;&gt;"Reported",$F333&lt;&gt;"Confirmed",$F333&lt;&gt;"Voided"),"Choose a confirmation state",IF($B333="","Add the charge ID this payment applies to",IF($M333="no","Charge ID not found on the Charges sheet",IF(NOT(ISNUMBER($D333)),"Enter the amount",IF(NOT(ISNUMBER($C333)),"Enter the date as YYYY-MM-DD",IF(AND($E333&lt;&gt;"",$E333&lt;&gt;Summary!$B$6),"Currency differs from the ledger: not counted",IF(AND($F333="Voided",$J333=""),"Add the reason for voiding in Note",IF(AND($F333&lt;&gt;"Voided",$G333&lt;&gt;"",COUNTIFS($B$5:$B$404,$B333,$G$5:$G$404,$G333,$D$5:$D$404,$D333,$F$5:$F$404,"&lt;&gt;Voided")&gt;1),"Possible duplicate: same charge, reference and amount","")))))))))))</f>
        <v/>
      </c>
    </row>
    <row r="334">
      <c r="A334" s="20" t="n"/>
      <c r="B334" s="20" t="n"/>
      <c r="C334" s="21" t="n"/>
      <c r="D334" s="22" t="n"/>
      <c r="E334" s="20" t="n"/>
      <c r="F334" s="20" t="n"/>
      <c r="G334" s="20" t="n"/>
      <c r="H334" s="20" t="n"/>
      <c r="I334" s="20" t="n"/>
      <c r="J334" s="20" t="n"/>
      <c r="K334" s="23" t="str">
        <f>IF(COUNTA($A334:$D334)=0,"",IF(AND($F334="Confirmed",OR($E334="",$E334=Summary!$B$6),ISNUMBER($D334)),$D334,0))</f>
        <v/>
      </c>
      <c r="L334" s="23" t="str">
        <f>IF(COUNTA($A334:$D334)=0,"",IF(AND($F334="Reported",OR($E334="",$E334=Summary!$B$6),ISNUMBER($D334)),$D334,0))</f>
        <v/>
      </c>
      <c r="M334" s="24" t="str">
        <f>IF(COUNTA($A334:$D334)=0,"",IF($B334="","no",IF(COUNTIF(Charges!$A$5:$A$124,$B334)&gt;0,"yes","no")))</f>
        <v/>
      </c>
      <c r="N334" s="25" t="str">
        <f>IF(AND($F334="Confirmed",$M334="yes",ISNUMBER($C334)),IFERROR(IF(ISNUMBER(INDEX(Charges!$E$5:$E$124,MATCH($B334,Charges!$A$5:$A$124,0))),$C334-INDEX(Charges!$E$5:$E$124,MATCH($B334,Charges!$A$5:$A$124,0)),""),""),"")</f>
        <v/>
      </c>
      <c r="O334" s="24" t="str">
        <f>IF(COUNTA($A334:$D334)=0,"",IF($A334="","Add a payment ID",IF(COUNTIF($A$5:$A$404,$A334)&gt;1,"Duplicate payment ID",IF(AND($F334&lt;&gt;"Reported",$F334&lt;&gt;"Confirmed",$F334&lt;&gt;"Voided"),"Choose a confirmation state",IF($B334="","Add the charge ID this payment applies to",IF($M334="no","Charge ID not found on the Charges sheet",IF(NOT(ISNUMBER($D334)),"Enter the amount",IF(NOT(ISNUMBER($C334)),"Enter the date as YYYY-MM-DD",IF(AND($E334&lt;&gt;"",$E334&lt;&gt;Summary!$B$6),"Currency differs from the ledger: not counted",IF(AND($F334="Voided",$J334=""),"Add the reason for voiding in Note",IF(AND($F334&lt;&gt;"Voided",$G334&lt;&gt;"",COUNTIFS($B$5:$B$404,$B334,$G$5:$G$404,$G334,$D$5:$D$404,$D334,$F$5:$F$404,"&lt;&gt;Voided")&gt;1),"Possible duplicate: same charge, reference and amount","")))))))))))</f>
        <v/>
      </c>
    </row>
    <row r="335">
      <c r="A335" s="20" t="n"/>
      <c r="B335" s="20" t="n"/>
      <c r="C335" s="21" t="n"/>
      <c r="D335" s="22" t="n"/>
      <c r="E335" s="20" t="n"/>
      <c r="F335" s="20" t="n"/>
      <c r="G335" s="20" t="n"/>
      <c r="H335" s="20" t="n"/>
      <c r="I335" s="20" t="n"/>
      <c r="J335" s="20" t="n"/>
      <c r="K335" s="23" t="str">
        <f>IF(COUNTA($A335:$D335)=0,"",IF(AND($F335="Confirmed",OR($E335="",$E335=Summary!$B$6),ISNUMBER($D335)),$D335,0))</f>
        <v/>
      </c>
      <c r="L335" s="23" t="str">
        <f>IF(COUNTA($A335:$D335)=0,"",IF(AND($F335="Reported",OR($E335="",$E335=Summary!$B$6),ISNUMBER($D335)),$D335,0))</f>
        <v/>
      </c>
      <c r="M335" s="24" t="str">
        <f>IF(COUNTA($A335:$D335)=0,"",IF($B335="","no",IF(COUNTIF(Charges!$A$5:$A$124,$B335)&gt;0,"yes","no")))</f>
        <v/>
      </c>
      <c r="N335" s="25" t="str">
        <f>IF(AND($F335="Confirmed",$M335="yes",ISNUMBER($C335)),IFERROR(IF(ISNUMBER(INDEX(Charges!$E$5:$E$124,MATCH($B335,Charges!$A$5:$A$124,0))),$C335-INDEX(Charges!$E$5:$E$124,MATCH($B335,Charges!$A$5:$A$124,0)),""),""),"")</f>
        <v/>
      </c>
      <c r="O335" s="24" t="str">
        <f>IF(COUNTA($A335:$D335)=0,"",IF($A335="","Add a payment ID",IF(COUNTIF($A$5:$A$404,$A335)&gt;1,"Duplicate payment ID",IF(AND($F335&lt;&gt;"Reported",$F335&lt;&gt;"Confirmed",$F335&lt;&gt;"Voided"),"Choose a confirmation state",IF($B335="","Add the charge ID this payment applies to",IF($M335="no","Charge ID not found on the Charges sheet",IF(NOT(ISNUMBER($D335)),"Enter the amount",IF(NOT(ISNUMBER($C335)),"Enter the date as YYYY-MM-DD",IF(AND($E335&lt;&gt;"",$E335&lt;&gt;Summary!$B$6),"Currency differs from the ledger: not counted",IF(AND($F335="Voided",$J335=""),"Add the reason for voiding in Note",IF(AND($F335&lt;&gt;"Voided",$G335&lt;&gt;"",COUNTIFS($B$5:$B$404,$B335,$G$5:$G$404,$G335,$D$5:$D$404,$D335,$F$5:$F$404,"&lt;&gt;Voided")&gt;1),"Possible duplicate: same charge, reference and amount","")))))))))))</f>
        <v/>
      </c>
    </row>
    <row r="336">
      <c r="A336" s="20" t="n"/>
      <c r="B336" s="20" t="n"/>
      <c r="C336" s="21" t="n"/>
      <c r="D336" s="22" t="n"/>
      <c r="E336" s="20" t="n"/>
      <c r="F336" s="20" t="n"/>
      <c r="G336" s="20" t="n"/>
      <c r="H336" s="20" t="n"/>
      <c r="I336" s="20" t="n"/>
      <c r="J336" s="20" t="n"/>
      <c r="K336" s="23" t="str">
        <f>IF(COUNTA($A336:$D336)=0,"",IF(AND($F336="Confirmed",OR($E336="",$E336=Summary!$B$6),ISNUMBER($D336)),$D336,0))</f>
        <v/>
      </c>
      <c r="L336" s="23" t="str">
        <f>IF(COUNTA($A336:$D336)=0,"",IF(AND($F336="Reported",OR($E336="",$E336=Summary!$B$6),ISNUMBER($D336)),$D336,0))</f>
        <v/>
      </c>
      <c r="M336" s="24" t="str">
        <f>IF(COUNTA($A336:$D336)=0,"",IF($B336="","no",IF(COUNTIF(Charges!$A$5:$A$124,$B336)&gt;0,"yes","no")))</f>
        <v/>
      </c>
      <c r="N336" s="25" t="str">
        <f>IF(AND($F336="Confirmed",$M336="yes",ISNUMBER($C336)),IFERROR(IF(ISNUMBER(INDEX(Charges!$E$5:$E$124,MATCH($B336,Charges!$A$5:$A$124,0))),$C336-INDEX(Charges!$E$5:$E$124,MATCH($B336,Charges!$A$5:$A$124,0)),""),""),"")</f>
        <v/>
      </c>
      <c r="O336" s="24" t="str">
        <f>IF(COUNTA($A336:$D336)=0,"",IF($A336="","Add a payment ID",IF(COUNTIF($A$5:$A$404,$A336)&gt;1,"Duplicate payment ID",IF(AND($F336&lt;&gt;"Reported",$F336&lt;&gt;"Confirmed",$F336&lt;&gt;"Voided"),"Choose a confirmation state",IF($B336="","Add the charge ID this payment applies to",IF($M336="no","Charge ID not found on the Charges sheet",IF(NOT(ISNUMBER($D336)),"Enter the amount",IF(NOT(ISNUMBER($C336)),"Enter the date as YYYY-MM-DD",IF(AND($E336&lt;&gt;"",$E336&lt;&gt;Summary!$B$6),"Currency differs from the ledger: not counted",IF(AND($F336="Voided",$J336=""),"Add the reason for voiding in Note",IF(AND($F336&lt;&gt;"Voided",$G336&lt;&gt;"",COUNTIFS($B$5:$B$404,$B336,$G$5:$G$404,$G336,$D$5:$D$404,$D336,$F$5:$F$404,"&lt;&gt;Voided")&gt;1),"Possible duplicate: same charge, reference and amount","")))))))))))</f>
        <v/>
      </c>
    </row>
    <row r="337">
      <c r="A337" s="20" t="n"/>
      <c r="B337" s="20" t="n"/>
      <c r="C337" s="21" t="n"/>
      <c r="D337" s="22" t="n"/>
      <c r="E337" s="20" t="n"/>
      <c r="F337" s="20" t="n"/>
      <c r="G337" s="20" t="n"/>
      <c r="H337" s="20" t="n"/>
      <c r="I337" s="20" t="n"/>
      <c r="J337" s="20" t="n"/>
      <c r="K337" s="23" t="str">
        <f>IF(COUNTA($A337:$D337)=0,"",IF(AND($F337="Confirmed",OR($E337="",$E337=Summary!$B$6),ISNUMBER($D337)),$D337,0))</f>
        <v/>
      </c>
      <c r="L337" s="23" t="str">
        <f>IF(COUNTA($A337:$D337)=0,"",IF(AND($F337="Reported",OR($E337="",$E337=Summary!$B$6),ISNUMBER($D337)),$D337,0))</f>
        <v/>
      </c>
      <c r="M337" s="24" t="str">
        <f>IF(COUNTA($A337:$D337)=0,"",IF($B337="","no",IF(COUNTIF(Charges!$A$5:$A$124,$B337)&gt;0,"yes","no")))</f>
        <v/>
      </c>
      <c r="N337" s="25" t="str">
        <f>IF(AND($F337="Confirmed",$M337="yes",ISNUMBER($C337)),IFERROR(IF(ISNUMBER(INDEX(Charges!$E$5:$E$124,MATCH($B337,Charges!$A$5:$A$124,0))),$C337-INDEX(Charges!$E$5:$E$124,MATCH($B337,Charges!$A$5:$A$124,0)),""),""),"")</f>
        <v/>
      </c>
      <c r="O337" s="24" t="str">
        <f>IF(COUNTA($A337:$D337)=0,"",IF($A337="","Add a payment ID",IF(COUNTIF($A$5:$A$404,$A337)&gt;1,"Duplicate payment ID",IF(AND($F337&lt;&gt;"Reported",$F337&lt;&gt;"Confirmed",$F337&lt;&gt;"Voided"),"Choose a confirmation state",IF($B337="","Add the charge ID this payment applies to",IF($M337="no","Charge ID not found on the Charges sheet",IF(NOT(ISNUMBER($D337)),"Enter the amount",IF(NOT(ISNUMBER($C337)),"Enter the date as YYYY-MM-DD",IF(AND($E337&lt;&gt;"",$E337&lt;&gt;Summary!$B$6),"Currency differs from the ledger: not counted",IF(AND($F337="Voided",$J337=""),"Add the reason for voiding in Note",IF(AND($F337&lt;&gt;"Voided",$G337&lt;&gt;"",COUNTIFS($B$5:$B$404,$B337,$G$5:$G$404,$G337,$D$5:$D$404,$D337,$F$5:$F$404,"&lt;&gt;Voided")&gt;1),"Possible duplicate: same charge, reference and amount","")))))))))))</f>
        <v/>
      </c>
    </row>
    <row r="338">
      <c r="A338" s="20" t="n"/>
      <c r="B338" s="20" t="n"/>
      <c r="C338" s="21" t="n"/>
      <c r="D338" s="22" t="n"/>
      <c r="E338" s="20" t="n"/>
      <c r="F338" s="20" t="n"/>
      <c r="G338" s="20" t="n"/>
      <c r="H338" s="20" t="n"/>
      <c r="I338" s="20" t="n"/>
      <c r="J338" s="20" t="n"/>
      <c r="K338" s="23" t="str">
        <f>IF(COUNTA($A338:$D338)=0,"",IF(AND($F338="Confirmed",OR($E338="",$E338=Summary!$B$6),ISNUMBER($D338)),$D338,0))</f>
        <v/>
      </c>
      <c r="L338" s="23" t="str">
        <f>IF(COUNTA($A338:$D338)=0,"",IF(AND($F338="Reported",OR($E338="",$E338=Summary!$B$6),ISNUMBER($D338)),$D338,0))</f>
        <v/>
      </c>
      <c r="M338" s="24" t="str">
        <f>IF(COUNTA($A338:$D338)=0,"",IF($B338="","no",IF(COUNTIF(Charges!$A$5:$A$124,$B338)&gt;0,"yes","no")))</f>
        <v/>
      </c>
      <c r="N338" s="25" t="str">
        <f>IF(AND($F338="Confirmed",$M338="yes",ISNUMBER($C338)),IFERROR(IF(ISNUMBER(INDEX(Charges!$E$5:$E$124,MATCH($B338,Charges!$A$5:$A$124,0))),$C338-INDEX(Charges!$E$5:$E$124,MATCH($B338,Charges!$A$5:$A$124,0)),""),""),"")</f>
        <v/>
      </c>
      <c r="O338" s="24" t="str">
        <f>IF(COUNTA($A338:$D338)=0,"",IF($A338="","Add a payment ID",IF(COUNTIF($A$5:$A$404,$A338)&gt;1,"Duplicate payment ID",IF(AND($F338&lt;&gt;"Reported",$F338&lt;&gt;"Confirmed",$F338&lt;&gt;"Voided"),"Choose a confirmation state",IF($B338="","Add the charge ID this payment applies to",IF($M338="no","Charge ID not found on the Charges sheet",IF(NOT(ISNUMBER($D338)),"Enter the amount",IF(NOT(ISNUMBER($C338)),"Enter the date as YYYY-MM-DD",IF(AND($E338&lt;&gt;"",$E338&lt;&gt;Summary!$B$6),"Currency differs from the ledger: not counted",IF(AND($F338="Voided",$J338=""),"Add the reason for voiding in Note",IF(AND($F338&lt;&gt;"Voided",$G338&lt;&gt;"",COUNTIFS($B$5:$B$404,$B338,$G$5:$G$404,$G338,$D$5:$D$404,$D338,$F$5:$F$404,"&lt;&gt;Voided")&gt;1),"Possible duplicate: same charge, reference and amount","")))))))))))</f>
        <v/>
      </c>
    </row>
    <row r="339">
      <c r="A339" s="20" t="n"/>
      <c r="B339" s="20" t="n"/>
      <c r="C339" s="21" t="n"/>
      <c r="D339" s="22" t="n"/>
      <c r="E339" s="20" t="n"/>
      <c r="F339" s="20" t="n"/>
      <c r="G339" s="20" t="n"/>
      <c r="H339" s="20" t="n"/>
      <c r="I339" s="20" t="n"/>
      <c r="J339" s="20" t="n"/>
      <c r="K339" s="23" t="str">
        <f>IF(COUNTA($A339:$D339)=0,"",IF(AND($F339="Confirmed",OR($E339="",$E339=Summary!$B$6),ISNUMBER($D339)),$D339,0))</f>
        <v/>
      </c>
      <c r="L339" s="23" t="str">
        <f>IF(COUNTA($A339:$D339)=0,"",IF(AND($F339="Reported",OR($E339="",$E339=Summary!$B$6),ISNUMBER($D339)),$D339,0))</f>
        <v/>
      </c>
      <c r="M339" s="24" t="str">
        <f>IF(COUNTA($A339:$D339)=0,"",IF($B339="","no",IF(COUNTIF(Charges!$A$5:$A$124,$B339)&gt;0,"yes","no")))</f>
        <v/>
      </c>
      <c r="N339" s="25" t="str">
        <f>IF(AND($F339="Confirmed",$M339="yes",ISNUMBER($C339)),IFERROR(IF(ISNUMBER(INDEX(Charges!$E$5:$E$124,MATCH($B339,Charges!$A$5:$A$124,0))),$C339-INDEX(Charges!$E$5:$E$124,MATCH($B339,Charges!$A$5:$A$124,0)),""),""),"")</f>
        <v/>
      </c>
      <c r="O339" s="24" t="str">
        <f>IF(COUNTA($A339:$D339)=0,"",IF($A339="","Add a payment ID",IF(COUNTIF($A$5:$A$404,$A339)&gt;1,"Duplicate payment ID",IF(AND($F339&lt;&gt;"Reported",$F339&lt;&gt;"Confirmed",$F339&lt;&gt;"Voided"),"Choose a confirmation state",IF($B339="","Add the charge ID this payment applies to",IF($M339="no","Charge ID not found on the Charges sheet",IF(NOT(ISNUMBER($D339)),"Enter the amount",IF(NOT(ISNUMBER($C339)),"Enter the date as YYYY-MM-DD",IF(AND($E339&lt;&gt;"",$E339&lt;&gt;Summary!$B$6),"Currency differs from the ledger: not counted",IF(AND($F339="Voided",$J339=""),"Add the reason for voiding in Note",IF(AND($F339&lt;&gt;"Voided",$G339&lt;&gt;"",COUNTIFS($B$5:$B$404,$B339,$G$5:$G$404,$G339,$D$5:$D$404,$D339,$F$5:$F$404,"&lt;&gt;Voided")&gt;1),"Possible duplicate: same charge, reference and amount","")))))))))))</f>
        <v/>
      </c>
    </row>
    <row r="340">
      <c r="A340" s="20" t="n"/>
      <c r="B340" s="20" t="n"/>
      <c r="C340" s="21" t="n"/>
      <c r="D340" s="22" t="n"/>
      <c r="E340" s="20" t="n"/>
      <c r="F340" s="20" t="n"/>
      <c r="G340" s="20" t="n"/>
      <c r="H340" s="20" t="n"/>
      <c r="I340" s="20" t="n"/>
      <c r="J340" s="20" t="n"/>
      <c r="K340" s="23" t="str">
        <f>IF(COUNTA($A340:$D340)=0,"",IF(AND($F340="Confirmed",OR($E340="",$E340=Summary!$B$6),ISNUMBER($D340)),$D340,0))</f>
        <v/>
      </c>
      <c r="L340" s="23" t="str">
        <f>IF(COUNTA($A340:$D340)=0,"",IF(AND($F340="Reported",OR($E340="",$E340=Summary!$B$6),ISNUMBER($D340)),$D340,0))</f>
        <v/>
      </c>
      <c r="M340" s="24" t="str">
        <f>IF(COUNTA($A340:$D340)=0,"",IF($B340="","no",IF(COUNTIF(Charges!$A$5:$A$124,$B340)&gt;0,"yes","no")))</f>
        <v/>
      </c>
      <c r="N340" s="25" t="str">
        <f>IF(AND($F340="Confirmed",$M340="yes",ISNUMBER($C340)),IFERROR(IF(ISNUMBER(INDEX(Charges!$E$5:$E$124,MATCH($B340,Charges!$A$5:$A$124,0))),$C340-INDEX(Charges!$E$5:$E$124,MATCH($B340,Charges!$A$5:$A$124,0)),""),""),"")</f>
        <v/>
      </c>
      <c r="O340" s="24" t="str">
        <f>IF(COUNTA($A340:$D340)=0,"",IF($A340="","Add a payment ID",IF(COUNTIF($A$5:$A$404,$A340)&gt;1,"Duplicate payment ID",IF(AND($F340&lt;&gt;"Reported",$F340&lt;&gt;"Confirmed",$F340&lt;&gt;"Voided"),"Choose a confirmation state",IF($B340="","Add the charge ID this payment applies to",IF($M340="no","Charge ID not found on the Charges sheet",IF(NOT(ISNUMBER($D340)),"Enter the amount",IF(NOT(ISNUMBER($C340)),"Enter the date as YYYY-MM-DD",IF(AND($E340&lt;&gt;"",$E340&lt;&gt;Summary!$B$6),"Currency differs from the ledger: not counted",IF(AND($F340="Voided",$J340=""),"Add the reason for voiding in Note",IF(AND($F340&lt;&gt;"Voided",$G340&lt;&gt;"",COUNTIFS($B$5:$B$404,$B340,$G$5:$G$404,$G340,$D$5:$D$404,$D340,$F$5:$F$404,"&lt;&gt;Voided")&gt;1),"Possible duplicate: same charge, reference and amount","")))))))))))</f>
        <v/>
      </c>
    </row>
    <row r="341">
      <c r="A341" s="20" t="n"/>
      <c r="B341" s="20" t="n"/>
      <c r="C341" s="21" t="n"/>
      <c r="D341" s="22" t="n"/>
      <c r="E341" s="20" t="n"/>
      <c r="F341" s="20" t="n"/>
      <c r="G341" s="20" t="n"/>
      <c r="H341" s="20" t="n"/>
      <c r="I341" s="20" t="n"/>
      <c r="J341" s="20" t="n"/>
      <c r="K341" s="23" t="str">
        <f>IF(COUNTA($A341:$D341)=0,"",IF(AND($F341="Confirmed",OR($E341="",$E341=Summary!$B$6),ISNUMBER($D341)),$D341,0))</f>
        <v/>
      </c>
      <c r="L341" s="23" t="str">
        <f>IF(COUNTA($A341:$D341)=0,"",IF(AND($F341="Reported",OR($E341="",$E341=Summary!$B$6),ISNUMBER($D341)),$D341,0))</f>
        <v/>
      </c>
      <c r="M341" s="24" t="str">
        <f>IF(COUNTA($A341:$D341)=0,"",IF($B341="","no",IF(COUNTIF(Charges!$A$5:$A$124,$B341)&gt;0,"yes","no")))</f>
        <v/>
      </c>
      <c r="N341" s="25" t="str">
        <f>IF(AND($F341="Confirmed",$M341="yes",ISNUMBER($C341)),IFERROR(IF(ISNUMBER(INDEX(Charges!$E$5:$E$124,MATCH($B341,Charges!$A$5:$A$124,0))),$C341-INDEX(Charges!$E$5:$E$124,MATCH($B341,Charges!$A$5:$A$124,0)),""),""),"")</f>
        <v/>
      </c>
      <c r="O341" s="24" t="str">
        <f>IF(COUNTA($A341:$D341)=0,"",IF($A341="","Add a payment ID",IF(COUNTIF($A$5:$A$404,$A341)&gt;1,"Duplicate payment ID",IF(AND($F341&lt;&gt;"Reported",$F341&lt;&gt;"Confirmed",$F341&lt;&gt;"Voided"),"Choose a confirmation state",IF($B341="","Add the charge ID this payment applies to",IF($M341="no","Charge ID not found on the Charges sheet",IF(NOT(ISNUMBER($D341)),"Enter the amount",IF(NOT(ISNUMBER($C341)),"Enter the date as YYYY-MM-DD",IF(AND($E341&lt;&gt;"",$E341&lt;&gt;Summary!$B$6),"Currency differs from the ledger: not counted",IF(AND($F341="Voided",$J341=""),"Add the reason for voiding in Note",IF(AND($F341&lt;&gt;"Voided",$G341&lt;&gt;"",COUNTIFS($B$5:$B$404,$B341,$G$5:$G$404,$G341,$D$5:$D$404,$D341,$F$5:$F$404,"&lt;&gt;Voided")&gt;1),"Possible duplicate: same charge, reference and amount","")))))))))))</f>
        <v/>
      </c>
    </row>
    <row r="342">
      <c r="A342" s="20" t="n"/>
      <c r="B342" s="20" t="n"/>
      <c r="C342" s="21" t="n"/>
      <c r="D342" s="22" t="n"/>
      <c r="E342" s="20" t="n"/>
      <c r="F342" s="20" t="n"/>
      <c r="G342" s="20" t="n"/>
      <c r="H342" s="20" t="n"/>
      <c r="I342" s="20" t="n"/>
      <c r="J342" s="20" t="n"/>
      <c r="K342" s="23" t="str">
        <f>IF(COUNTA($A342:$D342)=0,"",IF(AND($F342="Confirmed",OR($E342="",$E342=Summary!$B$6),ISNUMBER($D342)),$D342,0))</f>
        <v/>
      </c>
      <c r="L342" s="23" t="str">
        <f>IF(COUNTA($A342:$D342)=0,"",IF(AND($F342="Reported",OR($E342="",$E342=Summary!$B$6),ISNUMBER($D342)),$D342,0))</f>
        <v/>
      </c>
      <c r="M342" s="24" t="str">
        <f>IF(COUNTA($A342:$D342)=0,"",IF($B342="","no",IF(COUNTIF(Charges!$A$5:$A$124,$B342)&gt;0,"yes","no")))</f>
        <v/>
      </c>
      <c r="N342" s="25" t="str">
        <f>IF(AND($F342="Confirmed",$M342="yes",ISNUMBER($C342)),IFERROR(IF(ISNUMBER(INDEX(Charges!$E$5:$E$124,MATCH($B342,Charges!$A$5:$A$124,0))),$C342-INDEX(Charges!$E$5:$E$124,MATCH($B342,Charges!$A$5:$A$124,0)),""),""),"")</f>
        <v/>
      </c>
      <c r="O342" s="24" t="str">
        <f>IF(COUNTA($A342:$D342)=0,"",IF($A342="","Add a payment ID",IF(COUNTIF($A$5:$A$404,$A342)&gt;1,"Duplicate payment ID",IF(AND($F342&lt;&gt;"Reported",$F342&lt;&gt;"Confirmed",$F342&lt;&gt;"Voided"),"Choose a confirmation state",IF($B342="","Add the charge ID this payment applies to",IF($M342="no","Charge ID not found on the Charges sheet",IF(NOT(ISNUMBER($D342)),"Enter the amount",IF(NOT(ISNUMBER($C342)),"Enter the date as YYYY-MM-DD",IF(AND($E342&lt;&gt;"",$E342&lt;&gt;Summary!$B$6),"Currency differs from the ledger: not counted",IF(AND($F342="Voided",$J342=""),"Add the reason for voiding in Note",IF(AND($F342&lt;&gt;"Voided",$G342&lt;&gt;"",COUNTIFS($B$5:$B$404,$B342,$G$5:$G$404,$G342,$D$5:$D$404,$D342,$F$5:$F$404,"&lt;&gt;Voided")&gt;1),"Possible duplicate: same charge, reference and amount","")))))))))))</f>
        <v/>
      </c>
    </row>
    <row r="343">
      <c r="A343" s="20" t="n"/>
      <c r="B343" s="20" t="n"/>
      <c r="C343" s="21" t="n"/>
      <c r="D343" s="22" t="n"/>
      <c r="E343" s="20" t="n"/>
      <c r="F343" s="20" t="n"/>
      <c r="G343" s="20" t="n"/>
      <c r="H343" s="20" t="n"/>
      <c r="I343" s="20" t="n"/>
      <c r="J343" s="20" t="n"/>
      <c r="K343" s="23" t="str">
        <f>IF(COUNTA($A343:$D343)=0,"",IF(AND($F343="Confirmed",OR($E343="",$E343=Summary!$B$6),ISNUMBER($D343)),$D343,0))</f>
        <v/>
      </c>
      <c r="L343" s="23" t="str">
        <f>IF(COUNTA($A343:$D343)=0,"",IF(AND($F343="Reported",OR($E343="",$E343=Summary!$B$6),ISNUMBER($D343)),$D343,0))</f>
        <v/>
      </c>
      <c r="M343" s="24" t="str">
        <f>IF(COUNTA($A343:$D343)=0,"",IF($B343="","no",IF(COUNTIF(Charges!$A$5:$A$124,$B343)&gt;0,"yes","no")))</f>
        <v/>
      </c>
      <c r="N343" s="25" t="str">
        <f>IF(AND($F343="Confirmed",$M343="yes",ISNUMBER($C343)),IFERROR(IF(ISNUMBER(INDEX(Charges!$E$5:$E$124,MATCH($B343,Charges!$A$5:$A$124,0))),$C343-INDEX(Charges!$E$5:$E$124,MATCH($B343,Charges!$A$5:$A$124,0)),""),""),"")</f>
        <v/>
      </c>
      <c r="O343" s="24" t="str">
        <f>IF(COUNTA($A343:$D343)=0,"",IF($A343="","Add a payment ID",IF(COUNTIF($A$5:$A$404,$A343)&gt;1,"Duplicate payment ID",IF(AND($F343&lt;&gt;"Reported",$F343&lt;&gt;"Confirmed",$F343&lt;&gt;"Voided"),"Choose a confirmation state",IF($B343="","Add the charge ID this payment applies to",IF($M343="no","Charge ID not found on the Charges sheet",IF(NOT(ISNUMBER($D343)),"Enter the amount",IF(NOT(ISNUMBER($C343)),"Enter the date as YYYY-MM-DD",IF(AND($E343&lt;&gt;"",$E343&lt;&gt;Summary!$B$6),"Currency differs from the ledger: not counted",IF(AND($F343="Voided",$J343=""),"Add the reason for voiding in Note",IF(AND($F343&lt;&gt;"Voided",$G343&lt;&gt;"",COUNTIFS($B$5:$B$404,$B343,$G$5:$G$404,$G343,$D$5:$D$404,$D343,$F$5:$F$404,"&lt;&gt;Voided")&gt;1),"Possible duplicate: same charge, reference and amount","")))))))))))</f>
        <v/>
      </c>
    </row>
    <row r="344">
      <c r="A344" s="20" t="n"/>
      <c r="B344" s="20" t="n"/>
      <c r="C344" s="21" t="n"/>
      <c r="D344" s="22" t="n"/>
      <c r="E344" s="20" t="n"/>
      <c r="F344" s="20" t="n"/>
      <c r="G344" s="20" t="n"/>
      <c r="H344" s="20" t="n"/>
      <c r="I344" s="20" t="n"/>
      <c r="J344" s="20" t="n"/>
      <c r="K344" s="23" t="str">
        <f>IF(COUNTA($A344:$D344)=0,"",IF(AND($F344="Confirmed",OR($E344="",$E344=Summary!$B$6),ISNUMBER($D344)),$D344,0))</f>
        <v/>
      </c>
      <c r="L344" s="23" t="str">
        <f>IF(COUNTA($A344:$D344)=0,"",IF(AND($F344="Reported",OR($E344="",$E344=Summary!$B$6),ISNUMBER($D344)),$D344,0))</f>
        <v/>
      </c>
      <c r="M344" s="24" t="str">
        <f>IF(COUNTA($A344:$D344)=0,"",IF($B344="","no",IF(COUNTIF(Charges!$A$5:$A$124,$B344)&gt;0,"yes","no")))</f>
        <v/>
      </c>
      <c r="N344" s="25" t="str">
        <f>IF(AND($F344="Confirmed",$M344="yes",ISNUMBER($C344)),IFERROR(IF(ISNUMBER(INDEX(Charges!$E$5:$E$124,MATCH($B344,Charges!$A$5:$A$124,0))),$C344-INDEX(Charges!$E$5:$E$124,MATCH($B344,Charges!$A$5:$A$124,0)),""),""),"")</f>
        <v/>
      </c>
      <c r="O344" s="24" t="str">
        <f>IF(COUNTA($A344:$D344)=0,"",IF($A344="","Add a payment ID",IF(COUNTIF($A$5:$A$404,$A344)&gt;1,"Duplicate payment ID",IF(AND($F344&lt;&gt;"Reported",$F344&lt;&gt;"Confirmed",$F344&lt;&gt;"Voided"),"Choose a confirmation state",IF($B344="","Add the charge ID this payment applies to",IF($M344="no","Charge ID not found on the Charges sheet",IF(NOT(ISNUMBER($D344)),"Enter the amount",IF(NOT(ISNUMBER($C344)),"Enter the date as YYYY-MM-DD",IF(AND($E344&lt;&gt;"",$E344&lt;&gt;Summary!$B$6),"Currency differs from the ledger: not counted",IF(AND($F344="Voided",$J344=""),"Add the reason for voiding in Note",IF(AND($F344&lt;&gt;"Voided",$G344&lt;&gt;"",COUNTIFS($B$5:$B$404,$B344,$G$5:$G$404,$G344,$D$5:$D$404,$D344,$F$5:$F$404,"&lt;&gt;Voided")&gt;1),"Possible duplicate: same charge, reference and amount","")))))))))))</f>
        <v/>
      </c>
    </row>
    <row r="345">
      <c r="A345" s="20" t="n"/>
      <c r="B345" s="20" t="n"/>
      <c r="C345" s="21" t="n"/>
      <c r="D345" s="22" t="n"/>
      <c r="E345" s="20" t="n"/>
      <c r="F345" s="20" t="n"/>
      <c r="G345" s="20" t="n"/>
      <c r="H345" s="20" t="n"/>
      <c r="I345" s="20" t="n"/>
      <c r="J345" s="20" t="n"/>
      <c r="K345" s="23" t="str">
        <f>IF(COUNTA($A345:$D345)=0,"",IF(AND($F345="Confirmed",OR($E345="",$E345=Summary!$B$6),ISNUMBER($D345)),$D345,0))</f>
        <v/>
      </c>
      <c r="L345" s="23" t="str">
        <f>IF(COUNTA($A345:$D345)=0,"",IF(AND($F345="Reported",OR($E345="",$E345=Summary!$B$6),ISNUMBER($D345)),$D345,0))</f>
        <v/>
      </c>
      <c r="M345" s="24" t="str">
        <f>IF(COUNTA($A345:$D345)=0,"",IF($B345="","no",IF(COUNTIF(Charges!$A$5:$A$124,$B345)&gt;0,"yes","no")))</f>
        <v/>
      </c>
      <c r="N345" s="25" t="str">
        <f>IF(AND($F345="Confirmed",$M345="yes",ISNUMBER($C345)),IFERROR(IF(ISNUMBER(INDEX(Charges!$E$5:$E$124,MATCH($B345,Charges!$A$5:$A$124,0))),$C345-INDEX(Charges!$E$5:$E$124,MATCH($B345,Charges!$A$5:$A$124,0)),""),""),"")</f>
        <v/>
      </c>
      <c r="O345" s="24" t="str">
        <f>IF(COUNTA($A345:$D345)=0,"",IF($A345="","Add a payment ID",IF(COUNTIF($A$5:$A$404,$A345)&gt;1,"Duplicate payment ID",IF(AND($F345&lt;&gt;"Reported",$F345&lt;&gt;"Confirmed",$F345&lt;&gt;"Voided"),"Choose a confirmation state",IF($B345="","Add the charge ID this payment applies to",IF($M345="no","Charge ID not found on the Charges sheet",IF(NOT(ISNUMBER($D345)),"Enter the amount",IF(NOT(ISNUMBER($C345)),"Enter the date as YYYY-MM-DD",IF(AND($E345&lt;&gt;"",$E345&lt;&gt;Summary!$B$6),"Currency differs from the ledger: not counted",IF(AND($F345="Voided",$J345=""),"Add the reason for voiding in Note",IF(AND($F345&lt;&gt;"Voided",$G345&lt;&gt;"",COUNTIFS($B$5:$B$404,$B345,$G$5:$G$404,$G345,$D$5:$D$404,$D345,$F$5:$F$404,"&lt;&gt;Voided")&gt;1),"Possible duplicate: same charge, reference and amount","")))))))))))</f>
        <v/>
      </c>
    </row>
    <row r="346">
      <c r="A346" s="20" t="n"/>
      <c r="B346" s="20" t="n"/>
      <c r="C346" s="21" t="n"/>
      <c r="D346" s="22" t="n"/>
      <c r="E346" s="20" t="n"/>
      <c r="F346" s="20" t="n"/>
      <c r="G346" s="20" t="n"/>
      <c r="H346" s="20" t="n"/>
      <c r="I346" s="20" t="n"/>
      <c r="J346" s="20" t="n"/>
      <c r="K346" s="23" t="str">
        <f>IF(COUNTA($A346:$D346)=0,"",IF(AND($F346="Confirmed",OR($E346="",$E346=Summary!$B$6),ISNUMBER($D346)),$D346,0))</f>
        <v/>
      </c>
      <c r="L346" s="23" t="str">
        <f>IF(COUNTA($A346:$D346)=0,"",IF(AND($F346="Reported",OR($E346="",$E346=Summary!$B$6),ISNUMBER($D346)),$D346,0))</f>
        <v/>
      </c>
      <c r="M346" s="24" t="str">
        <f>IF(COUNTA($A346:$D346)=0,"",IF($B346="","no",IF(COUNTIF(Charges!$A$5:$A$124,$B346)&gt;0,"yes","no")))</f>
        <v/>
      </c>
      <c r="N346" s="25" t="str">
        <f>IF(AND($F346="Confirmed",$M346="yes",ISNUMBER($C346)),IFERROR(IF(ISNUMBER(INDEX(Charges!$E$5:$E$124,MATCH($B346,Charges!$A$5:$A$124,0))),$C346-INDEX(Charges!$E$5:$E$124,MATCH($B346,Charges!$A$5:$A$124,0)),""),""),"")</f>
        <v/>
      </c>
      <c r="O346" s="24" t="str">
        <f>IF(COUNTA($A346:$D346)=0,"",IF($A346="","Add a payment ID",IF(COUNTIF($A$5:$A$404,$A346)&gt;1,"Duplicate payment ID",IF(AND($F346&lt;&gt;"Reported",$F346&lt;&gt;"Confirmed",$F346&lt;&gt;"Voided"),"Choose a confirmation state",IF($B346="","Add the charge ID this payment applies to",IF($M346="no","Charge ID not found on the Charges sheet",IF(NOT(ISNUMBER($D346)),"Enter the amount",IF(NOT(ISNUMBER($C346)),"Enter the date as YYYY-MM-DD",IF(AND($E346&lt;&gt;"",$E346&lt;&gt;Summary!$B$6),"Currency differs from the ledger: not counted",IF(AND($F346="Voided",$J346=""),"Add the reason for voiding in Note",IF(AND($F346&lt;&gt;"Voided",$G346&lt;&gt;"",COUNTIFS($B$5:$B$404,$B346,$G$5:$G$404,$G346,$D$5:$D$404,$D346,$F$5:$F$404,"&lt;&gt;Voided")&gt;1),"Possible duplicate: same charge, reference and amount","")))))))))))</f>
        <v/>
      </c>
    </row>
    <row r="347">
      <c r="A347" s="20" t="n"/>
      <c r="B347" s="20" t="n"/>
      <c r="C347" s="21" t="n"/>
      <c r="D347" s="22" t="n"/>
      <c r="E347" s="20" t="n"/>
      <c r="F347" s="20" t="n"/>
      <c r="G347" s="20" t="n"/>
      <c r="H347" s="20" t="n"/>
      <c r="I347" s="20" t="n"/>
      <c r="J347" s="20" t="n"/>
      <c r="K347" s="23" t="str">
        <f>IF(COUNTA($A347:$D347)=0,"",IF(AND($F347="Confirmed",OR($E347="",$E347=Summary!$B$6),ISNUMBER($D347)),$D347,0))</f>
        <v/>
      </c>
      <c r="L347" s="23" t="str">
        <f>IF(COUNTA($A347:$D347)=0,"",IF(AND($F347="Reported",OR($E347="",$E347=Summary!$B$6),ISNUMBER($D347)),$D347,0))</f>
        <v/>
      </c>
      <c r="M347" s="24" t="str">
        <f>IF(COUNTA($A347:$D347)=0,"",IF($B347="","no",IF(COUNTIF(Charges!$A$5:$A$124,$B347)&gt;0,"yes","no")))</f>
        <v/>
      </c>
      <c r="N347" s="25" t="str">
        <f>IF(AND($F347="Confirmed",$M347="yes",ISNUMBER($C347)),IFERROR(IF(ISNUMBER(INDEX(Charges!$E$5:$E$124,MATCH($B347,Charges!$A$5:$A$124,0))),$C347-INDEX(Charges!$E$5:$E$124,MATCH($B347,Charges!$A$5:$A$124,0)),""),""),"")</f>
        <v/>
      </c>
      <c r="O347" s="24" t="str">
        <f>IF(COUNTA($A347:$D347)=0,"",IF($A347="","Add a payment ID",IF(COUNTIF($A$5:$A$404,$A347)&gt;1,"Duplicate payment ID",IF(AND($F347&lt;&gt;"Reported",$F347&lt;&gt;"Confirmed",$F347&lt;&gt;"Voided"),"Choose a confirmation state",IF($B347="","Add the charge ID this payment applies to",IF($M347="no","Charge ID not found on the Charges sheet",IF(NOT(ISNUMBER($D347)),"Enter the amount",IF(NOT(ISNUMBER($C347)),"Enter the date as YYYY-MM-DD",IF(AND($E347&lt;&gt;"",$E347&lt;&gt;Summary!$B$6),"Currency differs from the ledger: not counted",IF(AND($F347="Voided",$J347=""),"Add the reason for voiding in Note",IF(AND($F347&lt;&gt;"Voided",$G347&lt;&gt;"",COUNTIFS($B$5:$B$404,$B347,$G$5:$G$404,$G347,$D$5:$D$404,$D347,$F$5:$F$404,"&lt;&gt;Voided")&gt;1),"Possible duplicate: same charge, reference and amount","")))))))))))</f>
        <v/>
      </c>
    </row>
    <row r="348">
      <c r="A348" s="20" t="n"/>
      <c r="B348" s="20" t="n"/>
      <c r="C348" s="21" t="n"/>
      <c r="D348" s="22" t="n"/>
      <c r="E348" s="20" t="n"/>
      <c r="F348" s="20" t="n"/>
      <c r="G348" s="20" t="n"/>
      <c r="H348" s="20" t="n"/>
      <c r="I348" s="20" t="n"/>
      <c r="J348" s="20" t="n"/>
      <c r="K348" s="23" t="str">
        <f>IF(COUNTA($A348:$D348)=0,"",IF(AND($F348="Confirmed",OR($E348="",$E348=Summary!$B$6),ISNUMBER($D348)),$D348,0))</f>
        <v/>
      </c>
      <c r="L348" s="23" t="str">
        <f>IF(COUNTA($A348:$D348)=0,"",IF(AND($F348="Reported",OR($E348="",$E348=Summary!$B$6),ISNUMBER($D348)),$D348,0))</f>
        <v/>
      </c>
      <c r="M348" s="24" t="str">
        <f>IF(COUNTA($A348:$D348)=0,"",IF($B348="","no",IF(COUNTIF(Charges!$A$5:$A$124,$B348)&gt;0,"yes","no")))</f>
        <v/>
      </c>
      <c r="N348" s="25" t="str">
        <f>IF(AND($F348="Confirmed",$M348="yes",ISNUMBER($C348)),IFERROR(IF(ISNUMBER(INDEX(Charges!$E$5:$E$124,MATCH($B348,Charges!$A$5:$A$124,0))),$C348-INDEX(Charges!$E$5:$E$124,MATCH($B348,Charges!$A$5:$A$124,0)),""),""),"")</f>
        <v/>
      </c>
      <c r="O348" s="24" t="str">
        <f>IF(COUNTA($A348:$D348)=0,"",IF($A348="","Add a payment ID",IF(COUNTIF($A$5:$A$404,$A348)&gt;1,"Duplicate payment ID",IF(AND($F348&lt;&gt;"Reported",$F348&lt;&gt;"Confirmed",$F348&lt;&gt;"Voided"),"Choose a confirmation state",IF($B348="","Add the charge ID this payment applies to",IF($M348="no","Charge ID not found on the Charges sheet",IF(NOT(ISNUMBER($D348)),"Enter the amount",IF(NOT(ISNUMBER($C348)),"Enter the date as YYYY-MM-DD",IF(AND($E348&lt;&gt;"",$E348&lt;&gt;Summary!$B$6),"Currency differs from the ledger: not counted",IF(AND($F348="Voided",$J348=""),"Add the reason for voiding in Note",IF(AND($F348&lt;&gt;"Voided",$G348&lt;&gt;"",COUNTIFS($B$5:$B$404,$B348,$G$5:$G$404,$G348,$D$5:$D$404,$D348,$F$5:$F$404,"&lt;&gt;Voided")&gt;1),"Possible duplicate: same charge, reference and amount","")))))))))))</f>
        <v/>
      </c>
    </row>
    <row r="349">
      <c r="A349" s="20" t="n"/>
      <c r="B349" s="20" t="n"/>
      <c r="C349" s="21" t="n"/>
      <c r="D349" s="22" t="n"/>
      <c r="E349" s="20" t="n"/>
      <c r="F349" s="20" t="n"/>
      <c r="G349" s="20" t="n"/>
      <c r="H349" s="20" t="n"/>
      <c r="I349" s="20" t="n"/>
      <c r="J349" s="20" t="n"/>
      <c r="K349" s="23" t="str">
        <f>IF(COUNTA($A349:$D349)=0,"",IF(AND($F349="Confirmed",OR($E349="",$E349=Summary!$B$6),ISNUMBER($D349)),$D349,0))</f>
        <v/>
      </c>
      <c r="L349" s="23" t="str">
        <f>IF(COUNTA($A349:$D349)=0,"",IF(AND($F349="Reported",OR($E349="",$E349=Summary!$B$6),ISNUMBER($D349)),$D349,0))</f>
        <v/>
      </c>
      <c r="M349" s="24" t="str">
        <f>IF(COUNTA($A349:$D349)=0,"",IF($B349="","no",IF(COUNTIF(Charges!$A$5:$A$124,$B349)&gt;0,"yes","no")))</f>
        <v/>
      </c>
      <c r="N349" s="25" t="str">
        <f>IF(AND($F349="Confirmed",$M349="yes",ISNUMBER($C349)),IFERROR(IF(ISNUMBER(INDEX(Charges!$E$5:$E$124,MATCH($B349,Charges!$A$5:$A$124,0))),$C349-INDEX(Charges!$E$5:$E$124,MATCH($B349,Charges!$A$5:$A$124,0)),""),""),"")</f>
        <v/>
      </c>
      <c r="O349" s="24" t="str">
        <f>IF(COUNTA($A349:$D349)=0,"",IF($A349="","Add a payment ID",IF(COUNTIF($A$5:$A$404,$A349)&gt;1,"Duplicate payment ID",IF(AND($F349&lt;&gt;"Reported",$F349&lt;&gt;"Confirmed",$F349&lt;&gt;"Voided"),"Choose a confirmation state",IF($B349="","Add the charge ID this payment applies to",IF($M349="no","Charge ID not found on the Charges sheet",IF(NOT(ISNUMBER($D349)),"Enter the amount",IF(NOT(ISNUMBER($C349)),"Enter the date as YYYY-MM-DD",IF(AND($E349&lt;&gt;"",$E349&lt;&gt;Summary!$B$6),"Currency differs from the ledger: not counted",IF(AND($F349="Voided",$J349=""),"Add the reason for voiding in Note",IF(AND($F349&lt;&gt;"Voided",$G349&lt;&gt;"",COUNTIFS($B$5:$B$404,$B349,$G$5:$G$404,$G349,$D$5:$D$404,$D349,$F$5:$F$404,"&lt;&gt;Voided")&gt;1),"Possible duplicate: same charge, reference and amount","")))))))))))</f>
        <v/>
      </c>
    </row>
    <row r="350">
      <c r="A350" s="20" t="n"/>
      <c r="B350" s="20" t="n"/>
      <c r="C350" s="21" t="n"/>
      <c r="D350" s="22" t="n"/>
      <c r="E350" s="20" t="n"/>
      <c r="F350" s="20" t="n"/>
      <c r="G350" s="20" t="n"/>
      <c r="H350" s="20" t="n"/>
      <c r="I350" s="20" t="n"/>
      <c r="J350" s="20" t="n"/>
      <c r="K350" s="23" t="str">
        <f>IF(COUNTA($A350:$D350)=0,"",IF(AND($F350="Confirmed",OR($E350="",$E350=Summary!$B$6),ISNUMBER($D350)),$D350,0))</f>
        <v/>
      </c>
      <c r="L350" s="23" t="str">
        <f>IF(COUNTA($A350:$D350)=0,"",IF(AND($F350="Reported",OR($E350="",$E350=Summary!$B$6),ISNUMBER($D350)),$D350,0))</f>
        <v/>
      </c>
      <c r="M350" s="24" t="str">
        <f>IF(COUNTA($A350:$D350)=0,"",IF($B350="","no",IF(COUNTIF(Charges!$A$5:$A$124,$B350)&gt;0,"yes","no")))</f>
        <v/>
      </c>
      <c r="N350" s="25" t="str">
        <f>IF(AND($F350="Confirmed",$M350="yes",ISNUMBER($C350)),IFERROR(IF(ISNUMBER(INDEX(Charges!$E$5:$E$124,MATCH($B350,Charges!$A$5:$A$124,0))),$C350-INDEX(Charges!$E$5:$E$124,MATCH($B350,Charges!$A$5:$A$124,0)),""),""),"")</f>
        <v/>
      </c>
      <c r="O350" s="24" t="str">
        <f>IF(COUNTA($A350:$D350)=0,"",IF($A350="","Add a payment ID",IF(COUNTIF($A$5:$A$404,$A350)&gt;1,"Duplicate payment ID",IF(AND($F350&lt;&gt;"Reported",$F350&lt;&gt;"Confirmed",$F350&lt;&gt;"Voided"),"Choose a confirmation state",IF($B350="","Add the charge ID this payment applies to",IF($M350="no","Charge ID not found on the Charges sheet",IF(NOT(ISNUMBER($D350)),"Enter the amount",IF(NOT(ISNUMBER($C350)),"Enter the date as YYYY-MM-DD",IF(AND($E350&lt;&gt;"",$E350&lt;&gt;Summary!$B$6),"Currency differs from the ledger: not counted",IF(AND($F350="Voided",$J350=""),"Add the reason for voiding in Note",IF(AND($F350&lt;&gt;"Voided",$G350&lt;&gt;"",COUNTIFS($B$5:$B$404,$B350,$G$5:$G$404,$G350,$D$5:$D$404,$D350,$F$5:$F$404,"&lt;&gt;Voided")&gt;1),"Possible duplicate: same charge, reference and amount","")))))))))))</f>
        <v/>
      </c>
    </row>
    <row r="351">
      <c r="A351" s="20" t="n"/>
      <c r="B351" s="20" t="n"/>
      <c r="C351" s="21" t="n"/>
      <c r="D351" s="22" t="n"/>
      <c r="E351" s="20" t="n"/>
      <c r="F351" s="20" t="n"/>
      <c r="G351" s="20" t="n"/>
      <c r="H351" s="20" t="n"/>
      <c r="I351" s="20" t="n"/>
      <c r="J351" s="20" t="n"/>
      <c r="K351" s="23" t="str">
        <f>IF(COUNTA($A351:$D351)=0,"",IF(AND($F351="Confirmed",OR($E351="",$E351=Summary!$B$6),ISNUMBER($D351)),$D351,0))</f>
        <v/>
      </c>
      <c r="L351" s="23" t="str">
        <f>IF(COUNTA($A351:$D351)=0,"",IF(AND($F351="Reported",OR($E351="",$E351=Summary!$B$6),ISNUMBER($D351)),$D351,0))</f>
        <v/>
      </c>
      <c r="M351" s="24" t="str">
        <f>IF(COUNTA($A351:$D351)=0,"",IF($B351="","no",IF(COUNTIF(Charges!$A$5:$A$124,$B351)&gt;0,"yes","no")))</f>
        <v/>
      </c>
      <c r="N351" s="25" t="str">
        <f>IF(AND($F351="Confirmed",$M351="yes",ISNUMBER($C351)),IFERROR(IF(ISNUMBER(INDEX(Charges!$E$5:$E$124,MATCH($B351,Charges!$A$5:$A$124,0))),$C351-INDEX(Charges!$E$5:$E$124,MATCH($B351,Charges!$A$5:$A$124,0)),""),""),"")</f>
        <v/>
      </c>
      <c r="O351" s="24" t="str">
        <f>IF(COUNTA($A351:$D351)=0,"",IF($A351="","Add a payment ID",IF(COUNTIF($A$5:$A$404,$A351)&gt;1,"Duplicate payment ID",IF(AND($F351&lt;&gt;"Reported",$F351&lt;&gt;"Confirmed",$F351&lt;&gt;"Voided"),"Choose a confirmation state",IF($B351="","Add the charge ID this payment applies to",IF($M351="no","Charge ID not found on the Charges sheet",IF(NOT(ISNUMBER($D351)),"Enter the amount",IF(NOT(ISNUMBER($C351)),"Enter the date as YYYY-MM-DD",IF(AND($E351&lt;&gt;"",$E351&lt;&gt;Summary!$B$6),"Currency differs from the ledger: not counted",IF(AND($F351="Voided",$J351=""),"Add the reason for voiding in Note",IF(AND($F351&lt;&gt;"Voided",$G351&lt;&gt;"",COUNTIFS($B$5:$B$404,$B351,$G$5:$G$404,$G351,$D$5:$D$404,$D351,$F$5:$F$404,"&lt;&gt;Voided")&gt;1),"Possible duplicate: same charge, reference and amount","")))))))))))</f>
        <v/>
      </c>
    </row>
    <row r="352">
      <c r="A352" s="20" t="n"/>
      <c r="B352" s="20" t="n"/>
      <c r="C352" s="21" t="n"/>
      <c r="D352" s="22" t="n"/>
      <c r="E352" s="20" t="n"/>
      <c r="F352" s="20" t="n"/>
      <c r="G352" s="20" t="n"/>
      <c r="H352" s="20" t="n"/>
      <c r="I352" s="20" t="n"/>
      <c r="J352" s="20" t="n"/>
      <c r="K352" s="23" t="str">
        <f>IF(COUNTA($A352:$D352)=0,"",IF(AND($F352="Confirmed",OR($E352="",$E352=Summary!$B$6),ISNUMBER($D352)),$D352,0))</f>
        <v/>
      </c>
      <c r="L352" s="23" t="str">
        <f>IF(COUNTA($A352:$D352)=0,"",IF(AND($F352="Reported",OR($E352="",$E352=Summary!$B$6),ISNUMBER($D352)),$D352,0))</f>
        <v/>
      </c>
      <c r="M352" s="24" t="str">
        <f>IF(COUNTA($A352:$D352)=0,"",IF($B352="","no",IF(COUNTIF(Charges!$A$5:$A$124,$B352)&gt;0,"yes","no")))</f>
        <v/>
      </c>
      <c r="N352" s="25" t="str">
        <f>IF(AND($F352="Confirmed",$M352="yes",ISNUMBER($C352)),IFERROR(IF(ISNUMBER(INDEX(Charges!$E$5:$E$124,MATCH($B352,Charges!$A$5:$A$124,0))),$C352-INDEX(Charges!$E$5:$E$124,MATCH($B352,Charges!$A$5:$A$124,0)),""),""),"")</f>
        <v/>
      </c>
      <c r="O352" s="24" t="str">
        <f>IF(COUNTA($A352:$D352)=0,"",IF($A352="","Add a payment ID",IF(COUNTIF($A$5:$A$404,$A352)&gt;1,"Duplicate payment ID",IF(AND($F352&lt;&gt;"Reported",$F352&lt;&gt;"Confirmed",$F352&lt;&gt;"Voided"),"Choose a confirmation state",IF($B352="","Add the charge ID this payment applies to",IF($M352="no","Charge ID not found on the Charges sheet",IF(NOT(ISNUMBER($D352)),"Enter the amount",IF(NOT(ISNUMBER($C352)),"Enter the date as YYYY-MM-DD",IF(AND($E352&lt;&gt;"",$E352&lt;&gt;Summary!$B$6),"Currency differs from the ledger: not counted",IF(AND($F352="Voided",$J352=""),"Add the reason for voiding in Note",IF(AND($F352&lt;&gt;"Voided",$G352&lt;&gt;"",COUNTIFS($B$5:$B$404,$B352,$G$5:$G$404,$G352,$D$5:$D$404,$D352,$F$5:$F$404,"&lt;&gt;Voided")&gt;1),"Possible duplicate: same charge, reference and amount","")))))))))))</f>
        <v/>
      </c>
    </row>
    <row r="353">
      <c r="A353" s="20" t="n"/>
      <c r="B353" s="20" t="n"/>
      <c r="C353" s="21" t="n"/>
      <c r="D353" s="22" t="n"/>
      <c r="E353" s="20" t="n"/>
      <c r="F353" s="20" t="n"/>
      <c r="G353" s="20" t="n"/>
      <c r="H353" s="20" t="n"/>
      <c r="I353" s="20" t="n"/>
      <c r="J353" s="20" t="n"/>
      <c r="K353" s="23" t="str">
        <f>IF(COUNTA($A353:$D353)=0,"",IF(AND($F353="Confirmed",OR($E353="",$E353=Summary!$B$6),ISNUMBER($D353)),$D353,0))</f>
        <v/>
      </c>
      <c r="L353" s="23" t="str">
        <f>IF(COUNTA($A353:$D353)=0,"",IF(AND($F353="Reported",OR($E353="",$E353=Summary!$B$6),ISNUMBER($D353)),$D353,0))</f>
        <v/>
      </c>
      <c r="M353" s="24" t="str">
        <f>IF(COUNTA($A353:$D353)=0,"",IF($B353="","no",IF(COUNTIF(Charges!$A$5:$A$124,$B353)&gt;0,"yes","no")))</f>
        <v/>
      </c>
      <c r="N353" s="25" t="str">
        <f>IF(AND($F353="Confirmed",$M353="yes",ISNUMBER($C353)),IFERROR(IF(ISNUMBER(INDEX(Charges!$E$5:$E$124,MATCH($B353,Charges!$A$5:$A$124,0))),$C353-INDEX(Charges!$E$5:$E$124,MATCH($B353,Charges!$A$5:$A$124,0)),""),""),"")</f>
        <v/>
      </c>
      <c r="O353" s="24" t="str">
        <f>IF(COUNTA($A353:$D353)=0,"",IF($A353="","Add a payment ID",IF(COUNTIF($A$5:$A$404,$A353)&gt;1,"Duplicate payment ID",IF(AND($F353&lt;&gt;"Reported",$F353&lt;&gt;"Confirmed",$F353&lt;&gt;"Voided"),"Choose a confirmation state",IF($B353="","Add the charge ID this payment applies to",IF($M353="no","Charge ID not found on the Charges sheet",IF(NOT(ISNUMBER($D353)),"Enter the amount",IF(NOT(ISNUMBER($C353)),"Enter the date as YYYY-MM-DD",IF(AND($E353&lt;&gt;"",$E353&lt;&gt;Summary!$B$6),"Currency differs from the ledger: not counted",IF(AND($F353="Voided",$J353=""),"Add the reason for voiding in Note",IF(AND($F353&lt;&gt;"Voided",$G353&lt;&gt;"",COUNTIFS($B$5:$B$404,$B353,$G$5:$G$404,$G353,$D$5:$D$404,$D353,$F$5:$F$404,"&lt;&gt;Voided")&gt;1),"Possible duplicate: same charge, reference and amount","")))))))))))</f>
        <v/>
      </c>
    </row>
    <row r="354">
      <c r="A354" s="20" t="n"/>
      <c r="B354" s="20" t="n"/>
      <c r="C354" s="21" t="n"/>
      <c r="D354" s="22" t="n"/>
      <c r="E354" s="20" t="n"/>
      <c r="F354" s="20" t="n"/>
      <c r="G354" s="20" t="n"/>
      <c r="H354" s="20" t="n"/>
      <c r="I354" s="20" t="n"/>
      <c r="J354" s="20" t="n"/>
      <c r="K354" s="23" t="str">
        <f>IF(COUNTA($A354:$D354)=0,"",IF(AND($F354="Confirmed",OR($E354="",$E354=Summary!$B$6),ISNUMBER($D354)),$D354,0))</f>
        <v/>
      </c>
      <c r="L354" s="23" t="str">
        <f>IF(COUNTA($A354:$D354)=0,"",IF(AND($F354="Reported",OR($E354="",$E354=Summary!$B$6),ISNUMBER($D354)),$D354,0))</f>
        <v/>
      </c>
      <c r="M354" s="24" t="str">
        <f>IF(COUNTA($A354:$D354)=0,"",IF($B354="","no",IF(COUNTIF(Charges!$A$5:$A$124,$B354)&gt;0,"yes","no")))</f>
        <v/>
      </c>
      <c r="N354" s="25" t="str">
        <f>IF(AND($F354="Confirmed",$M354="yes",ISNUMBER($C354)),IFERROR(IF(ISNUMBER(INDEX(Charges!$E$5:$E$124,MATCH($B354,Charges!$A$5:$A$124,0))),$C354-INDEX(Charges!$E$5:$E$124,MATCH($B354,Charges!$A$5:$A$124,0)),""),""),"")</f>
        <v/>
      </c>
      <c r="O354" s="24" t="str">
        <f>IF(COUNTA($A354:$D354)=0,"",IF($A354="","Add a payment ID",IF(COUNTIF($A$5:$A$404,$A354)&gt;1,"Duplicate payment ID",IF(AND($F354&lt;&gt;"Reported",$F354&lt;&gt;"Confirmed",$F354&lt;&gt;"Voided"),"Choose a confirmation state",IF($B354="","Add the charge ID this payment applies to",IF($M354="no","Charge ID not found on the Charges sheet",IF(NOT(ISNUMBER($D354)),"Enter the amount",IF(NOT(ISNUMBER($C354)),"Enter the date as YYYY-MM-DD",IF(AND($E354&lt;&gt;"",$E354&lt;&gt;Summary!$B$6),"Currency differs from the ledger: not counted",IF(AND($F354="Voided",$J354=""),"Add the reason for voiding in Note",IF(AND($F354&lt;&gt;"Voided",$G354&lt;&gt;"",COUNTIFS($B$5:$B$404,$B354,$G$5:$G$404,$G354,$D$5:$D$404,$D354,$F$5:$F$404,"&lt;&gt;Voided")&gt;1),"Possible duplicate: same charge, reference and amount","")))))))))))</f>
        <v/>
      </c>
    </row>
    <row r="355">
      <c r="A355" s="20" t="n"/>
      <c r="B355" s="20" t="n"/>
      <c r="C355" s="21" t="n"/>
      <c r="D355" s="22" t="n"/>
      <c r="E355" s="20" t="n"/>
      <c r="F355" s="20" t="n"/>
      <c r="G355" s="20" t="n"/>
      <c r="H355" s="20" t="n"/>
      <c r="I355" s="20" t="n"/>
      <c r="J355" s="20" t="n"/>
      <c r="K355" s="23" t="str">
        <f>IF(COUNTA($A355:$D355)=0,"",IF(AND($F355="Confirmed",OR($E355="",$E355=Summary!$B$6),ISNUMBER($D355)),$D355,0))</f>
        <v/>
      </c>
      <c r="L355" s="23" t="str">
        <f>IF(COUNTA($A355:$D355)=0,"",IF(AND($F355="Reported",OR($E355="",$E355=Summary!$B$6),ISNUMBER($D355)),$D355,0))</f>
        <v/>
      </c>
      <c r="M355" s="24" t="str">
        <f>IF(COUNTA($A355:$D355)=0,"",IF($B355="","no",IF(COUNTIF(Charges!$A$5:$A$124,$B355)&gt;0,"yes","no")))</f>
        <v/>
      </c>
      <c r="N355" s="25" t="str">
        <f>IF(AND($F355="Confirmed",$M355="yes",ISNUMBER($C355)),IFERROR(IF(ISNUMBER(INDEX(Charges!$E$5:$E$124,MATCH($B355,Charges!$A$5:$A$124,0))),$C355-INDEX(Charges!$E$5:$E$124,MATCH($B355,Charges!$A$5:$A$124,0)),""),""),"")</f>
        <v/>
      </c>
      <c r="O355" s="24" t="str">
        <f>IF(COUNTA($A355:$D355)=0,"",IF($A355="","Add a payment ID",IF(COUNTIF($A$5:$A$404,$A355)&gt;1,"Duplicate payment ID",IF(AND($F355&lt;&gt;"Reported",$F355&lt;&gt;"Confirmed",$F355&lt;&gt;"Voided"),"Choose a confirmation state",IF($B355="","Add the charge ID this payment applies to",IF($M355="no","Charge ID not found on the Charges sheet",IF(NOT(ISNUMBER($D355)),"Enter the amount",IF(NOT(ISNUMBER($C355)),"Enter the date as YYYY-MM-DD",IF(AND($E355&lt;&gt;"",$E355&lt;&gt;Summary!$B$6),"Currency differs from the ledger: not counted",IF(AND($F355="Voided",$J355=""),"Add the reason for voiding in Note",IF(AND($F355&lt;&gt;"Voided",$G355&lt;&gt;"",COUNTIFS($B$5:$B$404,$B355,$G$5:$G$404,$G355,$D$5:$D$404,$D355,$F$5:$F$404,"&lt;&gt;Voided")&gt;1),"Possible duplicate: same charge, reference and amount","")))))))))))</f>
        <v/>
      </c>
    </row>
    <row r="356">
      <c r="A356" s="20" t="n"/>
      <c r="B356" s="20" t="n"/>
      <c r="C356" s="21" t="n"/>
      <c r="D356" s="22" t="n"/>
      <c r="E356" s="20" t="n"/>
      <c r="F356" s="20" t="n"/>
      <c r="G356" s="20" t="n"/>
      <c r="H356" s="20" t="n"/>
      <c r="I356" s="20" t="n"/>
      <c r="J356" s="20" t="n"/>
      <c r="K356" s="23" t="str">
        <f>IF(COUNTA($A356:$D356)=0,"",IF(AND($F356="Confirmed",OR($E356="",$E356=Summary!$B$6),ISNUMBER($D356)),$D356,0))</f>
        <v/>
      </c>
      <c r="L356" s="23" t="str">
        <f>IF(COUNTA($A356:$D356)=0,"",IF(AND($F356="Reported",OR($E356="",$E356=Summary!$B$6),ISNUMBER($D356)),$D356,0))</f>
        <v/>
      </c>
      <c r="M356" s="24" t="str">
        <f>IF(COUNTA($A356:$D356)=0,"",IF($B356="","no",IF(COUNTIF(Charges!$A$5:$A$124,$B356)&gt;0,"yes","no")))</f>
        <v/>
      </c>
      <c r="N356" s="25" t="str">
        <f>IF(AND($F356="Confirmed",$M356="yes",ISNUMBER($C356)),IFERROR(IF(ISNUMBER(INDEX(Charges!$E$5:$E$124,MATCH($B356,Charges!$A$5:$A$124,0))),$C356-INDEX(Charges!$E$5:$E$124,MATCH($B356,Charges!$A$5:$A$124,0)),""),""),"")</f>
        <v/>
      </c>
      <c r="O356" s="24" t="str">
        <f>IF(COUNTA($A356:$D356)=0,"",IF($A356="","Add a payment ID",IF(COUNTIF($A$5:$A$404,$A356)&gt;1,"Duplicate payment ID",IF(AND($F356&lt;&gt;"Reported",$F356&lt;&gt;"Confirmed",$F356&lt;&gt;"Voided"),"Choose a confirmation state",IF($B356="","Add the charge ID this payment applies to",IF($M356="no","Charge ID not found on the Charges sheet",IF(NOT(ISNUMBER($D356)),"Enter the amount",IF(NOT(ISNUMBER($C356)),"Enter the date as YYYY-MM-DD",IF(AND($E356&lt;&gt;"",$E356&lt;&gt;Summary!$B$6),"Currency differs from the ledger: not counted",IF(AND($F356="Voided",$J356=""),"Add the reason for voiding in Note",IF(AND($F356&lt;&gt;"Voided",$G356&lt;&gt;"",COUNTIFS($B$5:$B$404,$B356,$G$5:$G$404,$G356,$D$5:$D$404,$D356,$F$5:$F$404,"&lt;&gt;Voided")&gt;1),"Possible duplicate: same charge, reference and amount","")))))))))))</f>
        <v/>
      </c>
    </row>
    <row r="357">
      <c r="A357" s="20" t="n"/>
      <c r="B357" s="20" t="n"/>
      <c r="C357" s="21" t="n"/>
      <c r="D357" s="22" t="n"/>
      <c r="E357" s="20" t="n"/>
      <c r="F357" s="20" t="n"/>
      <c r="G357" s="20" t="n"/>
      <c r="H357" s="20" t="n"/>
      <c r="I357" s="20" t="n"/>
      <c r="J357" s="20" t="n"/>
      <c r="K357" s="23" t="str">
        <f>IF(COUNTA($A357:$D357)=0,"",IF(AND($F357="Confirmed",OR($E357="",$E357=Summary!$B$6),ISNUMBER($D357)),$D357,0))</f>
        <v/>
      </c>
      <c r="L357" s="23" t="str">
        <f>IF(COUNTA($A357:$D357)=0,"",IF(AND($F357="Reported",OR($E357="",$E357=Summary!$B$6),ISNUMBER($D357)),$D357,0))</f>
        <v/>
      </c>
      <c r="M357" s="24" t="str">
        <f>IF(COUNTA($A357:$D357)=0,"",IF($B357="","no",IF(COUNTIF(Charges!$A$5:$A$124,$B357)&gt;0,"yes","no")))</f>
        <v/>
      </c>
      <c r="N357" s="25" t="str">
        <f>IF(AND($F357="Confirmed",$M357="yes",ISNUMBER($C357)),IFERROR(IF(ISNUMBER(INDEX(Charges!$E$5:$E$124,MATCH($B357,Charges!$A$5:$A$124,0))),$C357-INDEX(Charges!$E$5:$E$124,MATCH($B357,Charges!$A$5:$A$124,0)),""),""),"")</f>
        <v/>
      </c>
      <c r="O357" s="24" t="str">
        <f>IF(COUNTA($A357:$D357)=0,"",IF($A357="","Add a payment ID",IF(COUNTIF($A$5:$A$404,$A357)&gt;1,"Duplicate payment ID",IF(AND($F357&lt;&gt;"Reported",$F357&lt;&gt;"Confirmed",$F357&lt;&gt;"Voided"),"Choose a confirmation state",IF($B357="","Add the charge ID this payment applies to",IF($M357="no","Charge ID not found on the Charges sheet",IF(NOT(ISNUMBER($D357)),"Enter the amount",IF(NOT(ISNUMBER($C357)),"Enter the date as YYYY-MM-DD",IF(AND($E357&lt;&gt;"",$E357&lt;&gt;Summary!$B$6),"Currency differs from the ledger: not counted",IF(AND($F357="Voided",$J357=""),"Add the reason for voiding in Note",IF(AND($F357&lt;&gt;"Voided",$G357&lt;&gt;"",COUNTIFS($B$5:$B$404,$B357,$G$5:$G$404,$G357,$D$5:$D$404,$D357,$F$5:$F$404,"&lt;&gt;Voided")&gt;1),"Possible duplicate: same charge, reference and amount","")))))))))))</f>
        <v/>
      </c>
    </row>
    <row r="358">
      <c r="A358" s="20" t="n"/>
      <c r="B358" s="20" t="n"/>
      <c r="C358" s="21" t="n"/>
      <c r="D358" s="22" t="n"/>
      <c r="E358" s="20" t="n"/>
      <c r="F358" s="20" t="n"/>
      <c r="G358" s="20" t="n"/>
      <c r="H358" s="20" t="n"/>
      <c r="I358" s="20" t="n"/>
      <c r="J358" s="20" t="n"/>
      <c r="K358" s="23" t="str">
        <f>IF(COUNTA($A358:$D358)=0,"",IF(AND($F358="Confirmed",OR($E358="",$E358=Summary!$B$6),ISNUMBER($D358)),$D358,0))</f>
        <v/>
      </c>
      <c r="L358" s="23" t="str">
        <f>IF(COUNTA($A358:$D358)=0,"",IF(AND($F358="Reported",OR($E358="",$E358=Summary!$B$6),ISNUMBER($D358)),$D358,0))</f>
        <v/>
      </c>
      <c r="M358" s="24" t="str">
        <f>IF(COUNTA($A358:$D358)=0,"",IF($B358="","no",IF(COUNTIF(Charges!$A$5:$A$124,$B358)&gt;0,"yes","no")))</f>
        <v/>
      </c>
      <c r="N358" s="25" t="str">
        <f>IF(AND($F358="Confirmed",$M358="yes",ISNUMBER($C358)),IFERROR(IF(ISNUMBER(INDEX(Charges!$E$5:$E$124,MATCH($B358,Charges!$A$5:$A$124,0))),$C358-INDEX(Charges!$E$5:$E$124,MATCH($B358,Charges!$A$5:$A$124,0)),""),""),"")</f>
        <v/>
      </c>
      <c r="O358" s="24" t="str">
        <f>IF(COUNTA($A358:$D358)=0,"",IF($A358="","Add a payment ID",IF(COUNTIF($A$5:$A$404,$A358)&gt;1,"Duplicate payment ID",IF(AND($F358&lt;&gt;"Reported",$F358&lt;&gt;"Confirmed",$F358&lt;&gt;"Voided"),"Choose a confirmation state",IF($B358="","Add the charge ID this payment applies to",IF($M358="no","Charge ID not found on the Charges sheet",IF(NOT(ISNUMBER($D358)),"Enter the amount",IF(NOT(ISNUMBER($C358)),"Enter the date as YYYY-MM-DD",IF(AND($E358&lt;&gt;"",$E358&lt;&gt;Summary!$B$6),"Currency differs from the ledger: not counted",IF(AND($F358="Voided",$J358=""),"Add the reason for voiding in Note",IF(AND($F358&lt;&gt;"Voided",$G358&lt;&gt;"",COUNTIFS($B$5:$B$404,$B358,$G$5:$G$404,$G358,$D$5:$D$404,$D358,$F$5:$F$404,"&lt;&gt;Voided")&gt;1),"Possible duplicate: same charge, reference and amount","")))))))))))</f>
        <v/>
      </c>
    </row>
    <row r="359">
      <c r="A359" s="20" t="n"/>
      <c r="B359" s="20" t="n"/>
      <c r="C359" s="21" t="n"/>
      <c r="D359" s="22" t="n"/>
      <c r="E359" s="20" t="n"/>
      <c r="F359" s="20" t="n"/>
      <c r="G359" s="20" t="n"/>
      <c r="H359" s="20" t="n"/>
      <c r="I359" s="20" t="n"/>
      <c r="J359" s="20" t="n"/>
      <c r="K359" s="23" t="str">
        <f>IF(COUNTA($A359:$D359)=0,"",IF(AND($F359="Confirmed",OR($E359="",$E359=Summary!$B$6),ISNUMBER($D359)),$D359,0))</f>
        <v/>
      </c>
      <c r="L359" s="23" t="str">
        <f>IF(COUNTA($A359:$D359)=0,"",IF(AND($F359="Reported",OR($E359="",$E359=Summary!$B$6),ISNUMBER($D359)),$D359,0))</f>
        <v/>
      </c>
      <c r="M359" s="24" t="str">
        <f>IF(COUNTA($A359:$D359)=0,"",IF($B359="","no",IF(COUNTIF(Charges!$A$5:$A$124,$B359)&gt;0,"yes","no")))</f>
        <v/>
      </c>
      <c r="N359" s="25" t="str">
        <f>IF(AND($F359="Confirmed",$M359="yes",ISNUMBER($C359)),IFERROR(IF(ISNUMBER(INDEX(Charges!$E$5:$E$124,MATCH($B359,Charges!$A$5:$A$124,0))),$C359-INDEX(Charges!$E$5:$E$124,MATCH($B359,Charges!$A$5:$A$124,0)),""),""),"")</f>
        <v/>
      </c>
      <c r="O359" s="24" t="str">
        <f>IF(COUNTA($A359:$D359)=0,"",IF($A359="","Add a payment ID",IF(COUNTIF($A$5:$A$404,$A359)&gt;1,"Duplicate payment ID",IF(AND($F359&lt;&gt;"Reported",$F359&lt;&gt;"Confirmed",$F359&lt;&gt;"Voided"),"Choose a confirmation state",IF($B359="","Add the charge ID this payment applies to",IF($M359="no","Charge ID not found on the Charges sheet",IF(NOT(ISNUMBER($D359)),"Enter the amount",IF(NOT(ISNUMBER($C359)),"Enter the date as YYYY-MM-DD",IF(AND($E359&lt;&gt;"",$E359&lt;&gt;Summary!$B$6),"Currency differs from the ledger: not counted",IF(AND($F359="Voided",$J359=""),"Add the reason for voiding in Note",IF(AND($F359&lt;&gt;"Voided",$G359&lt;&gt;"",COUNTIFS($B$5:$B$404,$B359,$G$5:$G$404,$G359,$D$5:$D$404,$D359,$F$5:$F$404,"&lt;&gt;Voided")&gt;1),"Possible duplicate: same charge, reference and amount","")))))))))))</f>
        <v/>
      </c>
    </row>
    <row r="360">
      <c r="A360" s="20" t="n"/>
      <c r="B360" s="20" t="n"/>
      <c r="C360" s="21" t="n"/>
      <c r="D360" s="22" t="n"/>
      <c r="E360" s="20" t="n"/>
      <c r="F360" s="20" t="n"/>
      <c r="G360" s="20" t="n"/>
      <c r="H360" s="20" t="n"/>
      <c r="I360" s="20" t="n"/>
      <c r="J360" s="20" t="n"/>
      <c r="K360" s="23" t="str">
        <f>IF(COUNTA($A360:$D360)=0,"",IF(AND($F360="Confirmed",OR($E360="",$E360=Summary!$B$6),ISNUMBER($D360)),$D360,0))</f>
        <v/>
      </c>
      <c r="L360" s="23" t="str">
        <f>IF(COUNTA($A360:$D360)=0,"",IF(AND($F360="Reported",OR($E360="",$E360=Summary!$B$6),ISNUMBER($D360)),$D360,0))</f>
        <v/>
      </c>
      <c r="M360" s="24" t="str">
        <f>IF(COUNTA($A360:$D360)=0,"",IF($B360="","no",IF(COUNTIF(Charges!$A$5:$A$124,$B360)&gt;0,"yes","no")))</f>
        <v/>
      </c>
      <c r="N360" s="25" t="str">
        <f>IF(AND($F360="Confirmed",$M360="yes",ISNUMBER($C360)),IFERROR(IF(ISNUMBER(INDEX(Charges!$E$5:$E$124,MATCH($B360,Charges!$A$5:$A$124,0))),$C360-INDEX(Charges!$E$5:$E$124,MATCH($B360,Charges!$A$5:$A$124,0)),""),""),"")</f>
        <v/>
      </c>
      <c r="O360" s="24" t="str">
        <f>IF(COUNTA($A360:$D360)=0,"",IF($A360="","Add a payment ID",IF(COUNTIF($A$5:$A$404,$A360)&gt;1,"Duplicate payment ID",IF(AND($F360&lt;&gt;"Reported",$F360&lt;&gt;"Confirmed",$F360&lt;&gt;"Voided"),"Choose a confirmation state",IF($B360="","Add the charge ID this payment applies to",IF($M360="no","Charge ID not found on the Charges sheet",IF(NOT(ISNUMBER($D360)),"Enter the amount",IF(NOT(ISNUMBER($C360)),"Enter the date as YYYY-MM-DD",IF(AND($E360&lt;&gt;"",$E360&lt;&gt;Summary!$B$6),"Currency differs from the ledger: not counted",IF(AND($F360="Voided",$J360=""),"Add the reason for voiding in Note",IF(AND($F360&lt;&gt;"Voided",$G360&lt;&gt;"",COUNTIFS($B$5:$B$404,$B360,$G$5:$G$404,$G360,$D$5:$D$404,$D360,$F$5:$F$404,"&lt;&gt;Voided")&gt;1),"Possible duplicate: same charge, reference and amount","")))))))))))</f>
        <v/>
      </c>
    </row>
    <row r="361">
      <c r="A361" s="20" t="n"/>
      <c r="B361" s="20" t="n"/>
      <c r="C361" s="21" t="n"/>
      <c r="D361" s="22" t="n"/>
      <c r="E361" s="20" t="n"/>
      <c r="F361" s="20" t="n"/>
      <c r="G361" s="20" t="n"/>
      <c r="H361" s="20" t="n"/>
      <c r="I361" s="20" t="n"/>
      <c r="J361" s="20" t="n"/>
      <c r="K361" s="23" t="str">
        <f>IF(COUNTA($A361:$D361)=0,"",IF(AND($F361="Confirmed",OR($E361="",$E361=Summary!$B$6),ISNUMBER($D361)),$D361,0))</f>
        <v/>
      </c>
      <c r="L361" s="23" t="str">
        <f>IF(COUNTA($A361:$D361)=0,"",IF(AND($F361="Reported",OR($E361="",$E361=Summary!$B$6),ISNUMBER($D361)),$D361,0))</f>
        <v/>
      </c>
      <c r="M361" s="24" t="str">
        <f>IF(COUNTA($A361:$D361)=0,"",IF($B361="","no",IF(COUNTIF(Charges!$A$5:$A$124,$B361)&gt;0,"yes","no")))</f>
        <v/>
      </c>
      <c r="N361" s="25" t="str">
        <f>IF(AND($F361="Confirmed",$M361="yes",ISNUMBER($C361)),IFERROR(IF(ISNUMBER(INDEX(Charges!$E$5:$E$124,MATCH($B361,Charges!$A$5:$A$124,0))),$C361-INDEX(Charges!$E$5:$E$124,MATCH($B361,Charges!$A$5:$A$124,0)),""),""),"")</f>
        <v/>
      </c>
      <c r="O361" s="24" t="str">
        <f>IF(COUNTA($A361:$D361)=0,"",IF($A361="","Add a payment ID",IF(COUNTIF($A$5:$A$404,$A361)&gt;1,"Duplicate payment ID",IF(AND($F361&lt;&gt;"Reported",$F361&lt;&gt;"Confirmed",$F361&lt;&gt;"Voided"),"Choose a confirmation state",IF($B361="","Add the charge ID this payment applies to",IF($M361="no","Charge ID not found on the Charges sheet",IF(NOT(ISNUMBER($D361)),"Enter the amount",IF(NOT(ISNUMBER($C361)),"Enter the date as YYYY-MM-DD",IF(AND($E361&lt;&gt;"",$E361&lt;&gt;Summary!$B$6),"Currency differs from the ledger: not counted",IF(AND($F361="Voided",$J361=""),"Add the reason for voiding in Note",IF(AND($F361&lt;&gt;"Voided",$G361&lt;&gt;"",COUNTIFS($B$5:$B$404,$B361,$G$5:$G$404,$G361,$D$5:$D$404,$D361,$F$5:$F$404,"&lt;&gt;Voided")&gt;1),"Possible duplicate: same charge, reference and amount","")))))))))))</f>
        <v/>
      </c>
    </row>
    <row r="362">
      <c r="A362" s="20" t="n"/>
      <c r="B362" s="20" t="n"/>
      <c r="C362" s="21" t="n"/>
      <c r="D362" s="22" t="n"/>
      <c r="E362" s="20" t="n"/>
      <c r="F362" s="20" t="n"/>
      <c r="G362" s="20" t="n"/>
      <c r="H362" s="20" t="n"/>
      <c r="I362" s="20" t="n"/>
      <c r="J362" s="20" t="n"/>
      <c r="K362" s="23" t="str">
        <f>IF(COUNTA($A362:$D362)=0,"",IF(AND($F362="Confirmed",OR($E362="",$E362=Summary!$B$6),ISNUMBER($D362)),$D362,0))</f>
        <v/>
      </c>
      <c r="L362" s="23" t="str">
        <f>IF(COUNTA($A362:$D362)=0,"",IF(AND($F362="Reported",OR($E362="",$E362=Summary!$B$6),ISNUMBER($D362)),$D362,0))</f>
        <v/>
      </c>
      <c r="M362" s="24" t="str">
        <f>IF(COUNTA($A362:$D362)=0,"",IF($B362="","no",IF(COUNTIF(Charges!$A$5:$A$124,$B362)&gt;0,"yes","no")))</f>
        <v/>
      </c>
      <c r="N362" s="25" t="str">
        <f>IF(AND($F362="Confirmed",$M362="yes",ISNUMBER($C362)),IFERROR(IF(ISNUMBER(INDEX(Charges!$E$5:$E$124,MATCH($B362,Charges!$A$5:$A$124,0))),$C362-INDEX(Charges!$E$5:$E$124,MATCH($B362,Charges!$A$5:$A$124,0)),""),""),"")</f>
        <v/>
      </c>
      <c r="O362" s="24" t="str">
        <f>IF(COUNTA($A362:$D362)=0,"",IF($A362="","Add a payment ID",IF(COUNTIF($A$5:$A$404,$A362)&gt;1,"Duplicate payment ID",IF(AND($F362&lt;&gt;"Reported",$F362&lt;&gt;"Confirmed",$F362&lt;&gt;"Voided"),"Choose a confirmation state",IF($B362="","Add the charge ID this payment applies to",IF($M362="no","Charge ID not found on the Charges sheet",IF(NOT(ISNUMBER($D362)),"Enter the amount",IF(NOT(ISNUMBER($C362)),"Enter the date as YYYY-MM-DD",IF(AND($E362&lt;&gt;"",$E362&lt;&gt;Summary!$B$6),"Currency differs from the ledger: not counted",IF(AND($F362="Voided",$J362=""),"Add the reason for voiding in Note",IF(AND($F362&lt;&gt;"Voided",$G362&lt;&gt;"",COUNTIFS($B$5:$B$404,$B362,$G$5:$G$404,$G362,$D$5:$D$404,$D362,$F$5:$F$404,"&lt;&gt;Voided")&gt;1),"Possible duplicate: same charge, reference and amount","")))))))))))</f>
        <v/>
      </c>
    </row>
    <row r="363">
      <c r="A363" s="20" t="n"/>
      <c r="B363" s="20" t="n"/>
      <c r="C363" s="21" t="n"/>
      <c r="D363" s="22" t="n"/>
      <c r="E363" s="20" t="n"/>
      <c r="F363" s="20" t="n"/>
      <c r="G363" s="20" t="n"/>
      <c r="H363" s="20" t="n"/>
      <c r="I363" s="20" t="n"/>
      <c r="J363" s="20" t="n"/>
      <c r="K363" s="23" t="str">
        <f>IF(COUNTA($A363:$D363)=0,"",IF(AND($F363="Confirmed",OR($E363="",$E363=Summary!$B$6),ISNUMBER($D363)),$D363,0))</f>
        <v/>
      </c>
      <c r="L363" s="23" t="str">
        <f>IF(COUNTA($A363:$D363)=0,"",IF(AND($F363="Reported",OR($E363="",$E363=Summary!$B$6),ISNUMBER($D363)),$D363,0))</f>
        <v/>
      </c>
      <c r="M363" s="24" t="str">
        <f>IF(COUNTA($A363:$D363)=0,"",IF($B363="","no",IF(COUNTIF(Charges!$A$5:$A$124,$B363)&gt;0,"yes","no")))</f>
        <v/>
      </c>
      <c r="N363" s="25" t="str">
        <f>IF(AND($F363="Confirmed",$M363="yes",ISNUMBER($C363)),IFERROR(IF(ISNUMBER(INDEX(Charges!$E$5:$E$124,MATCH($B363,Charges!$A$5:$A$124,0))),$C363-INDEX(Charges!$E$5:$E$124,MATCH($B363,Charges!$A$5:$A$124,0)),""),""),"")</f>
        <v/>
      </c>
      <c r="O363" s="24" t="str">
        <f>IF(COUNTA($A363:$D363)=0,"",IF($A363="","Add a payment ID",IF(COUNTIF($A$5:$A$404,$A363)&gt;1,"Duplicate payment ID",IF(AND($F363&lt;&gt;"Reported",$F363&lt;&gt;"Confirmed",$F363&lt;&gt;"Voided"),"Choose a confirmation state",IF($B363="","Add the charge ID this payment applies to",IF($M363="no","Charge ID not found on the Charges sheet",IF(NOT(ISNUMBER($D363)),"Enter the amount",IF(NOT(ISNUMBER($C363)),"Enter the date as YYYY-MM-DD",IF(AND($E363&lt;&gt;"",$E363&lt;&gt;Summary!$B$6),"Currency differs from the ledger: not counted",IF(AND($F363="Voided",$J363=""),"Add the reason for voiding in Note",IF(AND($F363&lt;&gt;"Voided",$G363&lt;&gt;"",COUNTIFS($B$5:$B$404,$B363,$G$5:$G$404,$G363,$D$5:$D$404,$D363,$F$5:$F$404,"&lt;&gt;Voided")&gt;1),"Possible duplicate: same charge, reference and amount","")))))))))))</f>
        <v/>
      </c>
    </row>
    <row r="364">
      <c r="A364" s="20" t="n"/>
      <c r="B364" s="20" t="n"/>
      <c r="C364" s="21" t="n"/>
      <c r="D364" s="22" t="n"/>
      <c r="E364" s="20" t="n"/>
      <c r="F364" s="20" t="n"/>
      <c r="G364" s="20" t="n"/>
      <c r="H364" s="20" t="n"/>
      <c r="I364" s="20" t="n"/>
      <c r="J364" s="20" t="n"/>
      <c r="K364" s="23" t="str">
        <f>IF(COUNTA($A364:$D364)=0,"",IF(AND($F364="Confirmed",OR($E364="",$E364=Summary!$B$6),ISNUMBER($D364)),$D364,0))</f>
        <v/>
      </c>
      <c r="L364" s="23" t="str">
        <f>IF(COUNTA($A364:$D364)=0,"",IF(AND($F364="Reported",OR($E364="",$E364=Summary!$B$6),ISNUMBER($D364)),$D364,0))</f>
        <v/>
      </c>
      <c r="M364" s="24" t="str">
        <f>IF(COUNTA($A364:$D364)=0,"",IF($B364="","no",IF(COUNTIF(Charges!$A$5:$A$124,$B364)&gt;0,"yes","no")))</f>
        <v/>
      </c>
      <c r="N364" s="25" t="str">
        <f>IF(AND($F364="Confirmed",$M364="yes",ISNUMBER($C364)),IFERROR(IF(ISNUMBER(INDEX(Charges!$E$5:$E$124,MATCH($B364,Charges!$A$5:$A$124,0))),$C364-INDEX(Charges!$E$5:$E$124,MATCH($B364,Charges!$A$5:$A$124,0)),""),""),"")</f>
        <v/>
      </c>
      <c r="O364" s="24" t="str">
        <f>IF(COUNTA($A364:$D364)=0,"",IF($A364="","Add a payment ID",IF(COUNTIF($A$5:$A$404,$A364)&gt;1,"Duplicate payment ID",IF(AND($F364&lt;&gt;"Reported",$F364&lt;&gt;"Confirmed",$F364&lt;&gt;"Voided"),"Choose a confirmation state",IF($B364="","Add the charge ID this payment applies to",IF($M364="no","Charge ID not found on the Charges sheet",IF(NOT(ISNUMBER($D364)),"Enter the amount",IF(NOT(ISNUMBER($C364)),"Enter the date as YYYY-MM-DD",IF(AND($E364&lt;&gt;"",$E364&lt;&gt;Summary!$B$6),"Currency differs from the ledger: not counted",IF(AND($F364="Voided",$J364=""),"Add the reason for voiding in Note",IF(AND($F364&lt;&gt;"Voided",$G364&lt;&gt;"",COUNTIFS($B$5:$B$404,$B364,$G$5:$G$404,$G364,$D$5:$D$404,$D364,$F$5:$F$404,"&lt;&gt;Voided")&gt;1),"Possible duplicate: same charge, reference and amount","")))))))))))</f>
        <v/>
      </c>
    </row>
    <row r="365">
      <c r="A365" s="20" t="n"/>
      <c r="B365" s="20" t="n"/>
      <c r="C365" s="21" t="n"/>
      <c r="D365" s="22" t="n"/>
      <c r="E365" s="20" t="n"/>
      <c r="F365" s="20" t="n"/>
      <c r="G365" s="20" t="n"/>
      <c r="H365" s="20" t="n"/>
      <c r="I365" s="20" t="n"/>
      <c r="J365" s="20" t="n"/>
      <c r="K365" s="23" t="str">
        <f>IF(COUNTA($A365:$D365)=0,"",IF(AND($F365="Confirmed",OR($E365="",$E365=Summary!$B$6),ISNUMBER($D365)),$D365,0))</f>
        <v/>
      </c>
      <c r="L365" s="23" t="str">
        <f>IF(COUNTA($A365:$D365)=0,"",IF(AND($F365="Reported",OR($E365="",$E365=Summary!$B$6),ISNUMBER($D365)),$D365,0))</f>
        <v/>
      </c>
      <c r="M365" s="24" t="str">
        <f>IF(COUNTA($A365:$D365)=0,"",IF($B365="","no",IF(COUNTIF(Charges!$A$5:$A$124,$B365)&gt;0,"yes","no")))</f>
        <v/>
      </c>
      <c r="N365" s="25" t="str">
        <f>IF(AND($F365="Confirmed",$M365="yes",ISNUMBER($C365)),IFERROR(IF(ISNUMBER(INDEX(Charges!$E$5:$E$124,MATCH($B365,Charges!$A$5:$A$124,0))),$C365-INDEX(Charges!$E$5:$E$124,MATCH($B365,Charges!$A$5:$A$124,0)),""),""),"")</f>
        <v/>
      </c>
      <c r="O365" s="24" t="str">
        <f>IF(COUNTA($A365:$D365)=0,"",IF($A365="","Add a payment ID",IF(COUNTIF($A$5:$A$404,$A365)&gt;1,"Duplicate payment ID",IF(AND($F365&lt;&gt;"Reported",$F365&lt;&gt;"Confirmed",$F365&lt;&gt;"Voided"),"Choose a confirmation state",IF($B365="","Add the charge ID this payment applies to",IF($M365="no","Charge ID not found on the Charges sheet",IF(NOT(ISNUMBER($D365)),"Enter the amount",IF(NOT(ISNUMBER($C365)),"Enter the date as YYYY-MM-DD",IF(AND($E365&lt;&gt;"",$E365&lt;&gt;Summary!$B$6),"Currency differs from the ledger: not counted",IF(AND($F365="Voided",$J365=""),"Add the reason for voiding in Note",IF(AND($F365&lt;&gt;"Voided",$G365&lt;&gt;"",COUNTIFS($B$5:$B$404,$B365,$G$5:$G$404,$G365,$D$5:$D$404,$D365,$F$5:$F$404,"&lt;&gt;Voided")&gt;1),"Possible duplicate: same charge, reference and amount","")))))))))))</f>
        <v/>
      </c>
    </row>
    <row r="366">
      <c r="A366" s="20" t="n"/>
      <c r="B366" s="20" t="n"/>
      <c r="C366" s="21" t="n"/>
      <c r="D366" s="22" t="n"/>
      <c r="E366" s="20" t="n"/>
      <c r="F366" s="20" t="n"/>
      <c r="G366" s="20" t="n"/>
      <c r="H366" s="20" t="n"/>
      <c r="I366" s="20" t="n"/>
      <c r="J366" s="20" t="n"/>
      <c r="K366" s="23" t="str">
        <f>IF(COUNTA($A366:$D366)=0,"",IF(AND($F366="Confirmed",OR($E366="",$E366=Summary!$B$6),ISNUMBER($D366)),$D366,0))</f>
        <v/>
      </c>
      <c r="L366" s="23" t="str">
        <f>IF(COUNTA($A366:$D366)=0,"",IF(AND($F366="Reported",OR($E366="",$E366=Summary!$B$6),ISNUMBER($D366)),$D366,0))</f>
        <v/>
      </c>
      <c r="M366" s="24" t="str">
        <f>IF(COUNTA($A366:$D366)=0,"",IF($B366="","no",IF(COUNTIF(Charges!$A$5:$A$124,$B366)&gt;0,"yes","no")))</f>
        <v/>
      </c>
      <c r="N366" s="25" t="str">
        <f>IF(AND($F366="Confirmed",$M366="yes",ISNUMBER($C366)),IFERROR(IF(ISNUMBER(INDEX(Charges!$E$5:$E$124,MATCH($B366,Charges!$A$5:$A$124,0))),$C366-INDEX(Charges!$E$5:$E$124,MATCH($B366,Charges!$A$5:$A$124,0)),""),""),"")</f>
        <v/>
      </c>
      <c r="O366" s="24" t="str">
        <f>IF(COUNTA($A366:$D366)=0,"",IF($A366="","Add a payment ID",IF(COUNTIF($A$5:$A$404,$A366)&gt;1,"Duplicate payment ID",IF(AND($F366&lt;&gt;"Reported",$F366&lt;&gt;"Confirmed",$F366&lt;&gt;"Voided"),"Choose a confirmation state",IF($B366="","Add the charge ID this payment applies to",IF($M366="no","Charge ID not found on the Charges sheet",IF(NOT(ISNUMBER($D366)),"Enter the amount",IF(NOT(ISNUMBER($C366)),"Enter the date as YYYY-MM-DD",IF(AND($E366&lt;&gt;"",$E366&lt;&gt;Summary!$B$6),"Currency differs from the ledger: not counted",IF(AND($F366="Voided",$J366=""),"Add the reason for voiding in Note",IF(AND($F366&lt;&gt;"Voided",$G366&lt;&gt;"",COUNTIFS($B$5:$B$404,$B366,$G$5:$G$404,$G366,$D$5:$D$404,$D366,$F$5:$F$404,"&lt;&gt;Voided")&gt;1),"Possible duplicate: same charge, reference and amount","")))))))))))</f>
        <v/>
      </c>
    </row>
    <row r="367">
      <c r="A367" s="20" t="n"/>
      <c r="B367" s="20" t="n"/>
      <c r="C367" s="21" t="n"/>
      <c r="D367" s="22" t="n"/>
      <c r="E367" s="20" t="n"/>
      <c r="F367" s="20" t="n"/>
      <c r="G367" s="20" t="n"/>
      <c r="H367" s="20" t="n"/>
      <c r="I367" s="20" t="n"/>
      <c r="J367" s="20" t="n"/>
      <c r="K367" s="23" t="str">
        <f>IF(COUNTA($A367:$D367)=0,"",IF(AND($F367="Confirmed",OR($E367="",$E367=Summary!$B$6),ISNUMBER($D367)),$D367,0))</f>
        <v/>
      </c>
      <c r="L367" s="23" t="str">
        <f>IF(COUNTA($A367:$D367)=0,"",IF(AND($F367="Reported",OR($E367="",$E367=Summary!$B$6),ISNUMBER($D367)),$D367,0))</f>
        <v/>
      </c>
      <c r="M367" s="24" t="str">
        <f>IF(COUNTA($A367:$D367)=0,"",IF($B367="","no",IF(COUNTIF(Charges!$A$5:$A$124,$B367)&gt;0,"yes","no")))</f>
        <v/>
      </c>
      <c r="N367" s="25" t="str">
        <f>IF(AND($F367="Confirmed",$M367="yes",ISNUMBER($C367)),IFERROR(IF(ISNUMBER(INDEX(Charges!$E$5:$E$124,MATCH($B367,Charges!$A$5:$A$124,0))),$C367-INDEX(Charges!$E$5:$E$124,MATCH($B367,Charges!$A$5:$A$124,0)),""),""),"")</f>
        <v/>
      </c>
      <c r="O367" s="24" t="str">
        <f>IF(COUNTA($A367:$D367)=0,"",IF($A367="","Add a payment ID",IF(COUNTIF($A$5:$A$404,$A367)&gt;1,"Duplicate payment ID",IF(AND($F367&lt;&gt;"Reported",$F367&lt;&gt;"Confirmed",$F367&lt;&gt;"Voided"),"Choose a confirmation state",IF($B367="","Add the charge ID this payment applies to",IF($M367="no","Charge ID not found on the Charges sheet",IF(NOT(ISNUMBER($D367)),"Enter the amount",IF(NOT(ISNUMBER($C367)),"Enter the date as YYYY-MM-DD",IF(AND($E367&lt;&gt;"",$E367&lt;&gt;Summary!$B$6),"Currency differs from the ledger: not counted",IF(AND($F367="Voided",$J367=""),"Add the reason for voiding in Note",IF(AND($F367&lt;&gt;"Voided",$G367&lt;&gt;"",COUNTIFS($B$5:$B$404,$B367,$G$5:$G$404,$G367,$D$5:$D$404,$D367,$F$5:$F$404,"&lt;&gt;Voided")&gt;1),"Possible duplicate: same charge, reference and amount","")))))))))))</f>
        <v/>
      </c>
    </row>
    <row r="368">
      <c r="A368" s="20" t="n"/>
      <c r="B368" s="20" t="n"/>
      <c r="C368" s="21" t="n"/>
      <c r="D368" s="22" t="n"/>
      <c r="E368" s="20" t="n"/>
      <c r="F368" s="20" t="n"/>
      <c r="G368" s="20" t="n"/>
      <c r="H368" s="20" t="n"/>
      <c r="I368" s="20" t="n"/>
      <c r="J368" s="20" t="n"/>
      <c r="K368" s="23" t="str">
        <f>IF(COUNTA($A368:$D368)=0,"",IF(AND($F368="Confirmed",OR($E368="",$E368=Summary!$B$6),ISNUMBER($D368)),$D368,0))</f>
        <v/>
      </c>
      <c r="L368" s="23" t="str">
        <f>IF(COUNTA($A368:$D368)=0,"",IF(AND($F368="Reported",OR($E368="",$E368=Summary!$B$6),ISNUMBER($D368)),$D368,0))</f>
        <v/>
      </c>
      <c r="M368" s="24" t="str">
        <f>IF(COUNTA($A368:$D368)=0,"",IF($B368="","no",IF(COUNTIF(Charges!$A$5:$A$124,$B368)&gt;0,"yes","no")))</f>
        <v/>
      </c>
      <c r="N368" s="25" t="str">
        <f>IF(AND($F368="Confirmed",$M368="yes",ISNUMBER($C368)),IFERROR(IF(ISNUMBER(INDEX(Charges!$E$5:$E$124,MATCH($B368,Charges!$A$5:$A$124,0))),$C368-INDEX(Charges!$E$5:$E$124,MATCH($B368,Charges!$A$5:$A$124,0)),""),""),"")</f>
        <v/>
      </c>
      <c r="O368" s="24" t="str">
        <f>IF(COUNTA($A368:$D368)=0,"",IF($A368="","Add a payment ID",IF(COUNTIF($A$5:$A$404,$A368)&gt;1,"Duplicate payment ID",IF(AND($F368&lt;&gt;"Reported",$F368&lt;&gt;"Confirmed",$F368&lt;&gt;"Voided"),"Choose a confirmation state",IF($B368="","Add the charge ID this payment applies to",IF($M368="no","Charge ID not found on the Charges sheet",IF(NOT(ISNUMBER($D368)),"Enter the amount",IF(NOT(ISNUMBER($C368)),"Enter the date as YYYY-MM-DD",IF(AND($E368&lt;&gt;"",$E368&lt;&gt;Summary!$B$6),"Currency differs from the ledger: not counted",IF(AND($F368="Voided",$J368=""),"Add the reason for voiding in Note",IF(AND($F368&lt;&gt;"Voided",$G368&lt;&gt;"",COUNTIFS($B$5:$B$404,$B368,$G$5:$G$404,$G368,$D$5:$D$404,$D368,$F$5:$F$404,"&lt;&gt;Voided")&gt;1),"Possible duplicate: same charge, reference and amount","")))))))))))</f>
        <v/>
      </c>
    </row>
    <row r="369">
      <c r="A369" s="20" t="n"/>
      <c r="B369" s="20" t="n"/>
      <c r="C369" s="21" t="n"/>
      <c r="D369" s="22" t="n"/>
      <c r="E369" s="20" t="n"/>
      <c r="F369" s="20" t="n"/>
      <c r="G369" s="20" t="n"/>
      <c r="H369" s="20" t="n"/>
      <c r="I369" s="20" t="n"/>
      <c r="J369" s="20" t="n"/>
      <c r="K369" s="23" t="str">
        <f>IF(COUNTA($A369:$D369)=0,"",IF(AND($F369="Confirmed",OR($E369="",$E369=Summary!$B$6),ISNUMBER($D369)),$D369,0))</f>
        <v/>
      </c>
      <c r="L369" s="23" t="str">
        <f>IF(COUNTA($A369:$D369)=0,"",IF(AND($F369="Reported",OR($E369="",$E369=Summary!$B$6),ISNUMBER($D369)),$D369,0))</f>
        <v/>
      </c>
      <c r="M369" s="24" t="str">
        <f>IF(COUNTA($A369:$D369)=0,"",IF($B369="","no",IF(COUNTIF(Charges!$A$5:$A$124,$B369)&gt;0,"yes","no")))</f>
        <v/>
      </c>
      <c r="N369" s="25" t="str">
        <f>IF(AND($F369="Confirmed",$M369="yes",ISNUMBER($C369)),IFERROR(IF(ISNUMBER(INDEX(Charges!$E$5:$E$124,MATCH($B369,Charges!$A$5:$A$124,0))),$C369-INDEX(Charges!$E$5:$E$124,MATCH($B369,Charges!$A$5:$A$124,0)),""),""),"")</f>
        <v/>
      </c>
      <c r="O369" s="24" t="str">
        <f>IF(COUNTA($A369:$D369)=0,"",IF($A369="","Add a payment ID",IF(COUNTIF($A$5:$A$404,$A369)&gt;1,"Duplicate payment ID",IF(AND($F369&lt;&gt;"Reported",$F369&lt;&gt;"Confirmed",$F369&lt;&gt;"Voided"),"Choose a confirmation state",IF($B369="","Add the charge ID this payment applies to",IF($M369="no","Charge ID not found on the Charges sheet",IF(NOT(ISNUMBER($D369)),"Enter the amount",IF(NOT(ISNUMBER($C369)),"Enter the date as YYYY-MM-DD",IF(AND($E369&lt;&gt;"",$E369&lt;&gt;Summary!$B$6),"Currency differs from the ledger: not counted",IF(AND($F369="Voided",$J369=""),"Add the reason for voiding in Note",IF(AND($F369&lt;&gt;"Voided",$G369&lt;&gt;"",COUNTIFS($B$5:$B$404,$B369,$G$5:$G$404,$G369,$D$5:$D$404,$D369,$F$5:$F$404,"&lt;&gt;Voided")&gt;1),"Possible duplicate: same charge, reference and amount","")))))))))))</f>
        <v/>
      </c>
    </row>
    <row r="370">
      <c r="A370" s="20" t="n"/>
      <c r="B370" s="20" t="n"/>
      <c r="C370" s="21" t="n"/>
      <c r="D370" s="22" t="n"/>
      <c r="E370" s="20" t="n"/>
      <c r="F370" s="20" t="n"/>
      <c r="G370" s="20" t="n"/>
      <c r="H370" s="20" t="n"/>
      <c r="I370" s="20" t="n"/>
      <c r="J370" s="20" t="n"/>
      <c r="K370" s="23" t="str">
        <f>IF(COUNTA($A370:$D370)=0,"",IF(AND($F370="Confirmed",OR($E370="",$E370=Summary!$B$6),ISNUMBER($D370)),$D370,0))</f>
        <v/>
      </c>
      <c r="L370" s="23" t="str">
        <f>IF(COUNTA($A370:$D370)=0,"",IF(AND($F370="Reported",OR($E370="",$E370=Summary!$B$6),ISNUMBER($D370)),$D370,0))</f>
        <v/>
      </c>
      <c r="M370" s="24" t="str">
        <f>IF(COUNTA($A370:$D370)=0,"",IF($B370="","no",IF(COUNTIF(Charges!$A$5:$A$124,$B370)&gt;0,"yes","no")))</f>
        <v/>
      </c>
      <c r="N370" s="25" t="str">
        <f>IF(AND($F370="Confirmed",$M370="yes",ISNUMBER($C370)),IFERROR(IF(ISNUMBER(INDEX(Charges!$E$5:$E$124,MATCH($B370,Charges!$A$5:$A$124,0))),$C370-INDEX(Charges!$E$5:$E$124,MATCH($B370,Charges!$A$5:$A$124,0)),""),""),"")</f>
        <v/>
      </c>
      <c r="O370" s="24" t="str">
        <f>IF(COUNTA($A370:$D370)=0,"",IF($A370="","Add a payment ID",IF(COUNTIF($A$5:$A$404,$A370)&gt;1,"Duplicate payment ID",IF(AND($F370&lt;&gt;"Reported",$F370&lt;&gt;"Confirmed",$F370&lt;&gt;"Voided"),"Choose a confirmation state",IF($B370="","Add the charge ID this payment applies to",IF($M370="no","Charge ID not found on the Charges sheet",IF(NOT(ISNUMBER($D370)),"Enter the amount",IF(NOT(ISNUMBER($C370)),"Enter the date as YYYY-MM-DD",IF(AND($E370&lt;&gt;"",$E370&lt;&gt;Summary!$B$6),"Currency differs from the ledger: not counted",IF(AND($F370="Voided",$J370=""),"Add the reason for voiding in Note",IF(AND($F370&lt;&gt;"Voided",$G370&lt;&gt;"",COUNTIFS($B$5:$B$404,$B370,$G$5:$G$404,$G370,$D$5:$D$404,$D370,$F$5:$F$404,"&lt;&gt;Voided")&gt;1),"Possible duplicate: same charge, reference and amount","")))))))))))</f>
        <v/>
      </c>
    </row>
    <row r="371">
      <c r="A371" s="20" t="n"/>
      <c r="B371" s="20" t="n"/>
      <c r="C371" s="21" t="n"/>
      <c r="D371" s="22" t="n"/>
      <c r="E371" s="20" t="n"/>
      <c r="F371" s="20" t="n"/>
      <c r="G371" s="20" t="n"/>
      <c r="H371" s="20" t="n"/>
      <c r="I371" s="20" t="n"/>
      <c r="J371" s="20" t="n"/>
      <c r="K371" s="23" t="str">
        <f>IF(COUNTA($A371:$D371)=0,"",IF(AND($F371="Confirmed",OR($E371="",$E371=Summary!$B$6),ISNUMBER($D371)),$D371,0))</f>
        <v/>
      </c>
      <c r="L371" s="23" t="str">
        <f>IF(COUNTA($A371:$D371)=0,"",IF(AND($F371="Reported",OR($E371="",$E371=Summary!$B$6),ISNUMBER($D371)),$D371,0))</f>
        <v/>
      </c>
      <c r="M371" s="24" t="str">
        <f>IF(COUNTA($A371:$D371)=0,"",IF($B371="","no",IF(COUNTIF(Charges!$A$5:$A$124,$B371)&gt;0,"yes","no")))</f>
        <v/>
      </c>
      <c r="N371" s="25" t="str">
        <f>IF(AND($F371="Confirmed",$M371="yes",ISNUMBER($C371)),IFERROR(IF(ISNUMBER(INDEX(Charges!$E$5:$E$124,MATCH($B371,Charges!$A$5:$A$124,0))),$C371-INDEX(Charges!$E$5:$E$124,MATCH($B371,Charges!$A$5:$A$124,0)),""),""),"")</f>
        <v/>
      </c>
      <c r="O371" s="24" t="str">
        <f>IF(COUNTA($A371:$D371)=0,"",IF($A371="","Add a payment ID",IF(COUNTIF($A$5:$A$404,$A371)&gt;1,"Duplicate payment ID",IF(AND($F371&lt;&gt;"Reported",$F371&lt;&gt;"Confirmed",$F371&lt;&gt;"Voided"),"Choose a confirmation state",IF($B371="","Add the charge ID this payment applies to",IF($M371="no","Charge ID not found on the Charges sheet",IF(NOT(ISNUMBER($D371)),"Enter the amount",IF(NOT(ISNUMBER($C371)),"Enter the date as YYYY-MM-DD",IF(AND($E371&lt;&gt;"",$E371&lt;&gt;Summary!$B$6),"Currency differs from the ledger: not counted",IF(AND($F371="Voided",$J371=""),"Add the reason for voiding in Note",IF(AND($F371&lt;&gt;"Voided",$G371&lt;&gt;"",COUNTIFS($B$5:$B$404,$B371,$G$5:$G$404,$G371,$D$5:$D$404,$D371,$F$5:$F$404,"&lt;&gt;Voided")&gt;1),"Possible duplicate: same charge, reference and amount","")))))))))))</f>
        <v/>
      </c>
    </row>
    <row r="372">
      <c r="A372" s="20" t="n"/>
      <c r="B372" s="20" t="n"/>
      <c r="C372" s="21" t="n"/>
      <c r="D372" s="22" t="n"/>
      <c r="E372" s="20" t="n"/>
      <c r="F372" s="20" t="n"/>
      <c r="G372" s="20" t="n"/>
      <c r="H372" s="20" t="n"/>
      <c r="I372" s="20" t="n"/>
      <c r="J372" s="20" t="n"/>
      <c r="K372" s="23" t="str">
        <f>IF(COUNTA($A372:$D372)=0,"",IF(AND($F372="Confirmed",OR($E372="",$E372=Summary!$B$6),ISNUMBER($D372)),$D372,0))</f>
        <v/>
      </c>
      <c r="L372" s="23" t="str">
        <f>IF(COUNTA($A372:$D372)=0,"",IF(AND($F372="Reported",OR($E372="",$E372=Summary!$B$6),ISNUMBER($D372)),$D372,0))</f>
        <v/>
      </c>
      <c r="M372" s="24" t="str">
        <f>IF(COUNTA($A372:$D372)=0,"",IF($B372="","no",IF(COUNTIF(Charges!$A$5:$A$124,$B372)&gt;0,"yes","no")))</f>
        <v/>
      </c>
      <c r="N372" s="25" t="str">
        <f>IF(AND($F372="Confirmed",$M372="yes",ISNUMBER($C372)),IFERROR(IF(ISNUMBER(INDEX(Charges!$E$5:$E$124,MATCH($B372,Charges!$A$5:$A$124,0))),$C372-INDEX(Charges!$E$5:$E$124,MATCH($B372,Charges!$A$5:$A$124,0)),""),""),"")</f>
        <v/>
      </c>
      <c r="O372" s="24" t="str">
        <f>IF(COUNTA($A372:$D372)=0,"",IF($A372="","Add a payment ID",IF(COUNTIF($A$5:$A$404,$A372)&gt;1,"Duplicate payment ID",IF(AND($F372&lt;&gt;"Reported",$F372&lt;&gt;"Confirmed",$F372&lt;&gt;"Voided"),"Choose a confirmation state",IF($B372="","Add the charge ID this payment applies to",IF($M372="no","Charge ID not found on the Charges sheet",IF(NOT(ISNUMBER($D372)),"Enter the amount",IF(NOT(ISNUMBER($C372)),"Enter the date as YYYY-MM-DD",IF(AND($E372&lt;&gt;"",$E372&lt;&gt;Summary!$B$6),"Currency differs from the ledger: not counted",IF(AND($F372="Voided",$J372=""),"Add the reason for voiding in Note",IF(AND($F372&lt;&gt;"Voided",$G372&lt;&gt;"",COUNTIFS($B$5:$B$404,$B372,$G$5:$G$404,$G372,$D$5:$D$404,$D372,$F$5:$F$404,"&lt;&gt;Voided")&gt;1),"Possible duplicate: same charge, reference and amount","")))))))))))</f>
        <v/>
      </c>
    </row>
    <row r="373">
      <c r="A373" s="20" t="n"/>
      <c r="B373" s="20" t="n"/>
      <c r="C373" s="21" t="n"/>
      <c r="D373" s="22" t="n"/>
      <c r="E373" s="20" t="n"/>
      <c r="F373" s="20" t="n"/>
      <c r="G373" s="20" t="n"/>
      <c r="H373" s="20" t="n"/>
      <c r="I373" s="20" t="n"/>
      <c r="J373" s="20" t="n"/>
      <c r="K373" s="23" t="str">
        <f>IF(COUNTA($A373:$D373)=0,"",IF(AND($F373="Confirmed",OR($E373="",$E373=Summary!$B$6),ISNUMBER($D373)),$D373,0))</f>
        <v/>
      </c>
      <c r="L373" s="23" t="str">
        <f>IF(COUNTA($A373:$D373)=0,"",IF(AND($F373="Reported",OR($E373="",$E373=Summary!$B$6),ISNUMBER($D373)),$D373,0))</f>
        <v/>
      </c>
      <c r="M373" s="24" t="str">
        <f>IF(COUNTA($A373:$D373)=0,"",IF($B373="","no",IF(COUNTIF(Charges!$A$5:$A$124,$B373)&gt;0,"yes","no")))</f>
        <v/>
      </c>
      <c r="N373" s="25" t="str">
        <f>IF(AND($F373="Confirmed",$M373="yes",ISNUMBER($C373)),IFERROR(IF(ISNUMBER(INDEX(Charges!$E$5:$E$124,MATCH($B373,Charges!$A$5:$A$124,0))),$C373-INDEX(Charges!$E$5:$E$124,MATCH($B373,Charges!$A$5:$A$124,0)),""),""),"")</f>
        <v/>
      </c>
      <c r="O373" s="24" t="str">
        <f>IF(COUNTA($A373:$D373)=0,"",IF($A373="","Add a payment ID",IF(COUNTIF($A$5:$A$404,$A373)&gt;1,"Duplicate payment ID",IF(AND($F373&lt;&gt;"Reported",$F373&lt;&gt;"Confirmed",$F373&lt;&gt;"Voided"),"Choose a confirmation state",IF($B373="","Add the charge ID this payment applies to",IF($M373="no","Charge ID not found on the Charges sheet",IF(NOT(ISNUMBER($D373)),"Enter the amount",IF(NOT(ISNUMBER($C373)),"Enter the date as YYYY-MM-DD",IF(AND($E373&lt;&gt;"",$E373&lt;&gt;Summary!$B$6),"Currency differs from the ledger: not counted",IF(AND($F373="Voided",$J373=""),"Add the reason for voiding in Note",IF(AND($F373&lt;&gt;"Voided",$G373&lt;&gt;"",COUNTIFS($B$5:$B$404,$B373,$G$5:$G$404,$G373,$D$5:$D$404,$D373,$F$5:$F$404,"&lt;&gt;Voided")&gt;1),"Possible duplicate: same charge, reference and amount","")))))))))))</f>
        <v/>
      </c>
    </row>
    <row r="374">
      <c r="A374" s="20" t="n"/>
      <c r="B374" s="20" t="n"/>
      <c r="C374" s="21" t="n"/>
      <c r="D374" s="22" t="n"/>
      <c r="E374" s="20" t="n"/>
      <c r="F374" s="20" t="n"/>
      <c r="G374" s="20" t="n"/>
      <c r="H374" s="20" t="n"/>
      <c r="I374" s="20" t="n"/>
      <c r="J374" s="20" t="n"/>
      <c r="K374" s="23" t="str">
        <f>IF(COUNTA($A374:$D374)=0,"",IF(AND($F374="Confirmed",OR($E374="",$E374=Summary!$B$6),ISNUMBER($D374)),$D374,0))</f>
        <v/>
      </c>
      <c r="L374" s="23" t="str">
        <f>IF(COUNTA($A374:$D374)=0,"",IF(AND($F374="Reported",OR($E374="",$E374=Summary!$B$6),ISNUMBER($D374)),$D374,0))</f>
        <v/>
      </c>
      <c r="M374" s="24" t="str">
        <f>IF(COUNTA($A374:$D374)=0,"",IF($B374="","no",IF(COUNTIF(Charges!$A$5:$A$124,$B374)&gt;0,"yes","no")))</f>
        <v/>
      </c>
      <c r="N374" s="25" t="str">
        <f>IF(AND($F374="Confirmed",$M374="yes",ISNUMBER($C374)),IFERROR(IF(ISNUMBER(INDEX(Charges!$E$5:$E$124,MATCH($B374,Charges!$A$5:$A$124,0))),$C374-INDEX(Charges!$E$5:$E$124,MATCH($B374,Charges!$A$5:$A$124,0)),""),""),"")</f>
        <v/>
      </c>
      <c r="O374" s="24" t="str">
        <f>IF(COUNTA($A374:$D374)=0,"",IF($A374="","Add a payment ID",IF(COUNTIF($A$5:$A$404,$A374)&gt;1,"Duplicate payment ID",IF(AND($F374&lt;&gt;"Reported",$F374&lt;&gt;"Confirmed",$F374&lt;&gt;"Voided"),"Choose a confirmation state",IF($B374="","Add the charge ID this payment applies to",IF($M374="no","Charge ID not found on the Charges sheet",IF(NOT(ISNUMBER($D374)),"Enter the amount",IF(NOT(ISNUMBER($C374)),"Enter the date as YYYY-MM-DD",IF(AND($E374&lt;&gt;"",$E374&lt;&gt;Summary!$B$6),"Currency differs from the ledger: not counted",IF(AND($F374="Voided",$J374=""),"Add the reason for voiding in Note",IF(AND($F374&lt;&gt;"Voided",$G374&lt;&gt;"",COUNTIFS($B$5:$B$404,$B374,$G$5:$G$404,$G374,$D$5:$D$404,$D374,$F$5:$F$404,"&lt;&gt;Voided")&gt;1),"Possible duplicate: same charge, reference and amount","")))))))))))</f>
        <v/>
      </c>
    </row>
    <row r="375">
      <c r="A375" s="20" t="n"/>
      <c r="B375" s="20" t="n"/>
      <c r="C375" s="21" t="n"/>
      <c r="D375" s="22" t="n"/>
      <c r="E375" s="20" t="n"/>
      <c r="F375" s="20" t="n"/>
      <c r="G375" s="20" t="n"/>
      <c r="H375" s="20" t="n"/>
      <c r="I375" s="20" t="n"/>
      <c r="J375" s="20" t="n"/>
      <c r="K375" s="23" t="str">
        <f>IF(COUNTA($A375:$D375)=0,"",IF(AND($F375="Confirmed",OR($E375="",$E375=Summary!$B$6),ISNUMBER($D375)),$D375,0))</f>
        <v/>
      </c>
      <c r="L375" s="23" t="str">
        <f>IF(COUNTA($A375:$D375)=0,"",IF(AND($F375="Reported",OR($E375="",$E375=Summary!$B$6),ISNUMBER($D375)),$D375,0))</f>
        <v/>
      </c>
      <c r="M375" s="24" t="str">
        <f>IF(COUNTA($A375:$D375)=0,"",IF($B375="","no",IF(COUNTIF(Charges!$A$5:$A$124,$B375)&gt;0,"yes","no")))</f>
        <v/>
      </c>
      <c r="N375" s="25" t="str">
        <f>IF(AND($F375="Confirmed",$M375="yes",ISNUMBER($C375)),IFERROR(IF(ISNUMBER(INDEX(Charges!$E$5:$E$124,MATCH($B375,Charges!$A$5:$A$124,0))),$C375-INDEX(Charges!$E$5:$E$124,MATCH($B375,Charges!$A$5:$A$124,0)),""),""),"")</f>
        <v/>
      </c>
      <c r="O375" s="24" t="str">
        <f>IF(COUNTA($A375:$D375)=0,"",IF($A375="","Add a payment ID",IF(COUNTIF($A$5:$A$404,$A375)&gt;1,"Duplicate payment ID",IF(AND($F375&lt;&gt;"Reported",$F375&lt;&gt;"Confirmed",$F375&lt;&gt;"Voided"),"Choose a confirmation state",IF($B375="","Add the charge ID this payment applies to",IF($M375="no","Charge ID not found on the Charges sheet",IF(NOT(ISNUMBER($D375)),"Enter the amount",IF(NOT(ISNUMBER($C375)),"Enter the date as YYYY-MM-DD",IF(AND($E375&lt;&gt;"",$E375&lt;&gt;Summary!$B$6),"Currency differs from the ledger: not counted",IF(AND($F375="Voided",$J375=""),"Add the reason for voiding in Note",IF(AND($F375&lt;&gt;"Voided",$G375&lt;&gt;"",COUNTIFS($B$5:$B$404,$B375,$G$5:$G$404,$G375,$D$5:$D$404,$D375,$F$5:$F$404,"&lt;&gt;Voided")&gt;1),"Possible duplicate: same charge, reference and amount","")))))))))))</f>
        <v/>
      </c>
    </row>
    <row r="376">
      <c r="A376" s="20" t="n"/>
      <c r="B376" s="20" t="n"/>
      <c r="C376" s="21" t="n"/>
      <c r="D376" s="22" t="n"/>
      <c r="E376" s="20" t="n"/>
      <c r="F376" s="20" t="n"/>
      <c r="G376" s="20" t="n"/>
      <c r="H376" s="20" t="n"/>
      <c r="I376" s="20" t="n"/>
      <c r="J376" s="20" t="n"/>
      <c r="K376" s="23" t="str">
        <f>IF(COUNTA($A376:$D376)=0,"",IF(AND($F376="Confirmed",OR($E376="",$E376=Summary!$B$6),ISNUMBER($D376)),$D376,0))</f>
        <v/>
      </c>
      <c r="L376" s="23" t="str">
        <f>IF(COUNTA($A376:$D376)=0,"",IF(AND($F376="Reported",OR($E376="",$E376=Summary!$B$6),ISNUMBER($D376)),$D376,0))</f>
        <v/>
      </c>
      <c r="M376" s="24" t="str">
        <f>IF(COUNTA($A376:$D376)=0,"",IF($B376="","no",IF(COUNTIF(Charges!$A$5:$A$124,$B376)&gt;0,"yes","no")))</f>
        <v/>
      </c>
      <c r="N376" s="25" t="str">
        <f>IF(AND($F376="Confirmed",$M376="yes",ISNUMBER($C376)),IFERROR(IF(ISNUMBER(INDEX(Charges!$E$5:$E$124,MATCH($B376,Charges!$A$5:$A$124,0))),$C376-INDEX(Charges!$E$5:$E$124,MATCH($B376,Charges!$A$5:$A$124,0)),""),""),"")</f>
        <v/>
      </c>
      <c r="O376" s="24" t="str">
        <f>IF(COUNTA($A376:$D376)=0,"",IF($A376="","Add a payment ID",IF(COUNTIF($A$5:$A$404,$A376)&gt;1,"Duplicate payment ID",IF(AND($F376&lt;&gt;"Reported",$F376&lt;&gt;"Confirmed",$F376&lt;&gt;"Voided"),"Choose a confirmation state",IF($B376="","Add the charge ID this payment applies to",IF($M376="no","Charge ID not found on the Charges sheet",IF(NOT(ISNUMBER($D376)),"Enter the amount",IF(NOT(ISNUMBER($C376)),"Enter the date as YYYY-MM-DD",IF(AND($E376&lt;&gt;"",$E376&lt;&gt;Summary!$B$6),"Currency differs from the ledger: not counted",IF(AND($F376="Voided",$J376=""),"Add the reason for voiding in Note",IF(AND($F376&lt;&gt;"Voided",$G376&lt;&gt;"",COUNTIFS($B$5:$B$404,$B376,$G$5:$G$404,$G376,$D$5:$D$404,$D376,$F$5:$F$404,"&lt;&gt;Voided")&gt;1),"Possible duplicate: same charge, reference and amount","")))))))))))</f>
        <v/>
      </c>
    </row>
    <row r="377">
      <c r="A377" s="20" t="n"/>
      <c r="B377" s="20" t="n"/>
      <c r="C377" s="21" t="n"/>
      <c r="D377" s="22" t="n"/>
      <c r="E377" s="20" t="n"/>
      <c r="F377" s="20" t="n"/>
      <c r="G377" s="20" t="n"/>
      <c r="H377" s="20" t="n"/>
      <c r="I377" s="20" t="n"/>
      <c r="J377" s="20" t="n"/>
      <c r="K377" s="23" t="str">
        <f>IF(COUNTA($A377:$D377)=0,"",IF(AND($F377="Confirmed",OR($E377="",$E377=Summary!$B$6),ISNUMBER($D377)),$D377,0))</f>
        <v/>
      </c>
      <c r="L377" s="23" t="str">
        <f>IF(COUNTA($A377:$D377)=0,"",IF(AND($F377="Reported",OR($E377="",$E377=Summary!$B$6),ISNUMBER($D377)),$D377,0))</f>
        <v/>
      </c>
      <c r="M377" s="24" t="str">
        <f>IF(COUNTA($A377:$D377)=0,"",IF($B377="","no",IF(COUNTIF(Charges!$A$5:$A$124,$B377)&gt;0,"yes","no")))</f>
        <v/>
      </c>
      <c r="N377" s="25" t="str">
        <f>IF(AND($F377="Confirmed",$M377="yes",ISNUMBER($C377)),IFERROR(IF(ISNUMBER(INDEX(Charges!$E$5:$E$124,MATCH($B377,Charges!$A$5:$A$124,0))),$C377-INDEX(Charges!$E$5:$E$124,MATCH($B377,Charges!$A$5:$A$124,0)),""),""),"")</f>
        <v/>
      </c>
      <c r="O377" s="24" t="str">
        <f>IF(COUNTA($A377:$D377)=0,"",IF($A377="","Add a payment ID",IF(COUNTIF($A$5:$A$404,$A377)&gt;1,"Duplicate payment ID",IF(AND($F377&lt;&gt;"Reported",$F377&lt;&gt;"Confirmed",$F377&lt;&gt;"Voided"),"Choose a confirmation state",IF($B377="","Add the charge ID this payment applies to",IF($M377="no","Charge ID not found on the Charges sheet",IF(NOT(ISNUMBER($D377)),"Enter the amount",IF(NOT(ISNUMBER($C377)),"Enter the date as YYYY-MM-DD",IF(AND($E377&lt;&gt;"",$E377&lt;&gt;Summary!$B$6),"Currency differs from the ledger: not counted",IF(AND($F377="Voided",$J377=""),"Add the reason for voiding in Note",IF(AND($F377&lt;&gt;"Voided",$G377&lt;&gt;"",COUNTIFS($B$5:$B$404,$B377,$G$5:$G$404,$G377,$D$5:$D$404,$D377,$F$5:$F$404,"&lt;&gt;Voided")&gt;1),"Possible duplicate: same charge, reference and amount","")))))))))))</f>
        <v/>
      </c>
    </row>
    <row r="378">
      <c r="A378" s="20" t="n"/>
      <c r="B378" s="20" t="n"/>
      <c r="C378" s="21" t="n"/>
      <c r="D378" s="22" t="n"/>
      <c r="E378" s="20" t="n"/>
      <c r="F378" s="20" t="n"/>
      <c r="G378" s="20" t="n"/>
      <c r="H378" s="20" t="n"/>
      <c r="I378" s="20" t="n"/>
      <c r="J378" s="20" t="n"/>
      <c r="K378" s="23" t="str">
        <f>IF(COUNTA($A378:$D378)=0,"",IF(AND($F378="Confirmed",OR($E378="",$E378=Summary!$B$6),ISNUMBER($D378)),$D378,0))</f>
        <v/>
      </c>
      <c r="L378" s="23" t="str">
        <f>IF(COUNTA($A378:$D378)=0,"",IF(AND($F378="Reported",OR($E378="",$E378=Summary!$B$6),ISNUMBER($D378)),$D378,0))</f>
        <v/>
      </c>
      <c r="M378" s="24" t="str">
        <f>IF(COUNTA($A378:$D378)=0,"",IF($B378="","no",IF(COUNTIF(Charges!$A$5:$A$124,$B378)&gt;0,"yes","no")))</f>
        <v/>
      </c>
      <c r="N378" s="25" t="str">
        <f>IF(AND($F378="Confirmed",$M378="yes",ISNUMBER($C378)),IFERROR(IF(ISNUMBER(INDEX(Charges!$E$5:$E$124,MATCH($B378,Charges!$A$5:$A$124,0))),$C378-INDEX(Charges!$E$5:$E$124,MATCH($B378,Charges!$A$5:$A$124,0)),""),""),"")</f>
        <v/>
      </c>
      <c r="O378" s="24" t="str">
        <f>IF(COUNTA($A378:$D378)=0,"",IF($A378="","Add a payment ID",IF(COUNTIF($A$5:$A$404,$A378)&gt;1,"Duplicate payment ID",IF(AND($F378&lt;&gt;"Reported",$F378&lt;&gt;"Confirmed",$F378&lt;&gt;"Voided"),"Choose a confirmation state",IF($B378="","Add the charge ID this payment applies to",IF($M378="no","Charge ID not found on the Charges sheet",IF(NOT(ISNUMBER($D378)),"Enter the amount",IF(NOT(ISNUMBER($C378)),"Enter the date as YYYY-MM-DD",IF(AND($E378&lt;&gt;"",$E378&lt;&gt;Summary!$B$6),"Currency differs from the ledger: not counted",IF(AND($F378="Voided",$J378=""),"Add the reason for voiding in Note",IF(AND($F378&lt;&gt;"Voided",$G378&lt;&gt;"",COUNTIFS($B$5:$B$404,$B378,$G$5:$G$404,$G378,$D$5:$D$404,$D378,$F$5:$F$404,"&lt;&gt;Voided")&gt;1),"Possible duplicate: same charge, reference and amount","")))))))))))</f>
        <v/>
      </c>
    </row>
    <row r="379">
      <c r="A379" s="20" t="n"/>
      <c r="B379" s="20" t="n"/>
      <c r="C379" s="21" t="n"/>
      <c r="D379" s="22" t="n"/>
      <c r="E379" s="20" t="n"/>
      <c r="F379" s="20" t="n"/>
      <c r="G379" s="20" t="n"/>
      <c r="H379" s="20" t="n"/>
      <c r="I379" s="20" t="n"/>
      <c r="J379" s="20" t="n"/>
      <c r="K379" s="23" t="str">
        <f>IF(COUNTA($A379:$D379)=0,"",IF(AND($F379="Confirmed",OR($E379="",$E379=Summary!$B$6),ISNUMBER($D379)),$D379,0))</f>
        <v/>
      </c>
      <c r="L379" s="23" t="str">
        <f>IF(COUNTA($A379:$D379)=0,"",IF(AND($F379="Reported",OR($E379="",$E379=Summary!$B$6),ISNUMBER($D379)),$D379,0))</f>
        <v/>
      </c>
      <c r="M379" s="24" t="str">
        <f>IF(COUNTA($A379:$D379)=0,"",IF($B379="","no",IF(COUNTIF(Charges!$A$5:$A$124,$B379)&gt;0,"yes","no")))</f>
        <v/>
      </c>
      <c r="N379" s="25" t="str">
        <f>IF(AND($F379="Confirmed",$M379="yes",ISNUMBER($C379)),IFERROR(IF(ISNUMBER(INDEX(Charges!$E$5:$E$124,MATCH($B379,Charges!$A$5:$A$124,0))),$C379-INDEX(Charges!$E$5:$E$124,MATCH($B379,Charges!$A$5:$A$124,0)),""),""),"")</f>
        <v/>
      </c>
      <c r="O379" s="24" t="str">
        <f>IF(COUNTA($A379:$D379)=0,"",IF($A379="","Add a payment ID",IF(COUNTIF($A$5:$A$404,$A379)&gt;1,"Duplicate payment ID",IF(AND($F379&lt;&gt;"Reported",$F379&lt;&gt;"Confirmed",$F379&lt;&gt;"Voided"),"Choose a confirmation state",IF($B379="","Add the charge ID this payment applies to",IF($M379="no","Charge ID not found on the Charges sheet",IF(NOT(ISNUMBER($D379)),"Enter the amount",IF(NOT(ISNUMBER($C379)),"Enter the date as YYYY-MM-DD",IF(AND($E379&lt;&gt;"",$E379&lt;&gt;Summary!$B$6),"Currency differs from the ledger: not counted",IF(AND($F379="Voided",$J379=""),"Add the reason for voiding in Note",IF(AND($F379&lt;&gt;"Voided",$G379&lt;&gt;"",COUNTIFS($B$5:$B$404,$B379,$G$5:$G$404,$G379,$D$5:$D$404,$D379,$F$5:$F$404,"&lt;&gt;Voided")&gt;1),"Possible duplicate: same charge, reference and amount","")))))))))))</f>
        <v/>
      </c>
    </row>
    <row r="380">
      <c r="A380" s="20" t="n"/>
      <c r="B380" s="20" t="n"/>
      <c r="C380" s="21" t="n"/>
      <c r="D380" s="22" t="n"/>
      <c r="E380" s="20" t="n"/>
      <c r="F380" s="20" t="n"/>
      <c r="G380" s="20" t="n"/>
      <c r="H380" s="20" t="n"/>
      <c r="I380" s="20" t="n"/>
      <c r="J380" s="20" t="n"/>
      <c r="K380" s="23" t="str">
        <f>IF(COUNTA($A380:$D380)=0,"",IF(AND($F380="Confirmed",OR($E380="",$E380=Summary!$B$6),ISNUMBER($D380)),$D380,0))</f>
        <v/>
      </c>
      <c r="L380" s="23" t="str">
        <f>IF(COUNTA($A380:$D380)=0,"",IF(AND($F380="Reported",OR($E380="",$E380=Summary!$B$6),ISNUMBER($D380)),$D380,0))</f>
        <v/>
      </c>
      <c r="M380" s="24" t="str">
        <f>IF(COUNTA($A380:$D380)=0,"",IF($B380="","no",IF(COUNTIF(Charges!$A$5:$A$124,$B380)&gt;0,"yes","no")))</f>
        <v/>
      </c>
      <c r="N380" s="25" t="str">
        <f>IF(AND($F380="Confirmed",$M380="yes",ISNUMBER($C380)),IFERROR(IF(ISNUMBER(INDEX(Charges!$E$5:$E$124,MATCH($B380,Charges!$A$5:$A$124,0))),$C380-INDEX(Charges!$E$5:$E$124,MATCH($B380,Charges!$A$5:$A$124,0)),""),""),"")</f>
        <v/>
      </c>
      <c r="O380" s="24" t="str">
        <f>IF(COUNTA($A380:$D380)=0,"",IF($A380="","Add a payment ID",IF(COUNTIF($A$5:$A$404,$A380)&gt;1,"Duplicate payment ID",IF(AND($F380&lt;&gt;"Reported",$F380&lt;&gt;"Confirmed",$F380&lt;&gt;"Voided"),"Choose a confirmation state",IF($B380="","Add the charge ID this payment applies to",IF($M380="no","Charge ID not found on the Charges sheet",IF(NOT(ISNUMBER($D380)),"Enter the amount",IF(NOT(ISNUMBER($C380)),"Enter the date as YYYY-MM-DD",IF(AND($E380&lt;&gt;"",$E380&lt;&gt;Summary!$B$6),"Currency differs from the ledger: not counted",IF(AND($F380="Voided",$J380=""),"Add the reason for voiding in Note",IF(AND($F380&lt;&gt;"Voided",$G380&lt;&gt;"",COUNTIFS($B$5:$B$404,$B380,$G$5:$G$404,$G380,$D$5:$D$404,$D380,$F$5:$F$404,"&lt;&gt;Voided")&gt;1),"Possible duplicate: same charge, reference and amount","")))))))))))</f>
        <v/>
      </c>
    </row>
    <row r="381">
      <c r="A381" s="20" t="n"/>
      <c r="B381" s="20" t="n"/>
      <c r="C381" s="21" t="n"/>
      <c r="D381" s="22" t="n"/>
      <c r="E381" s="20" t="n"/>
      <c r="F381" s="20" t="n"/>
      <c r="G381" s="20" t="n"/>
      <c r="H381" s="20" t="n"/>
      <c r="I381" s="20" t="n"/>
      <c r="J381" s="20" t="n"/>
      <c r="K381" s="23" t="str">
        <f>IF(COUNTA($A381:$D381)=0,"",IF(AND($F381="Confirmed",OR($E381="",$E381=Summary!$B$6),ISNUMBER($D381)),$D381,0))</f>
        <v/>
      </c>
      <c r="L381" s="23" t="str">
        <f>IF(COUNTA($A381:$D381)=0,"",IF(AND($F381="Reported",OR($E381="",$E381=Summary!$B$6),ISNUMBER($D381)),$D381,0))</f>
        <v/>
      </c>
      <c r="M381" s="24" t="str">
        <f>IF(COUNTA($A381:$D381)=0,"",IF($B381="","no",IF(COUNTIF(Charges!$A$5:$A$124,$B381)&gt;0,"yes","no")))</f>
        <v/>
      </c>
      <c r="N381" s="25" t="str">
        <f>IF(AND($F381="Confirmed",$M381="yes",ISNUMBER($C381)),IFERROR(IF(ISNUMBER(INDEX(Charges!$E$5:$E$124,MATCH($B381,Charges!$A$5:$A$124,0))),$C381-INDEX(Charges!$E$5:$E$124,MATCH($B381,Charges!$A$5:$A$124,0)),""),""),"")</f>
        <v/>
      </c>
      <c r="O381" s="24" t="str">
        <f>IF(COUNTA($A381:$D381)=0,"",IF($A381="","Add a payment ID",IF(COUNTIF($A$5:$A$404,$A381)&gt;1,"Duplicate payment ID",IF(AND($F381&lt;&gt;"Reported",$F381&lt;&gt;"Confirmed",$F381&lt;&gt;"Voided"),"Choose a confirmation state",IF($B381="","Add the charge ID this payment applies to",IF($M381="no","Charge ID not found on the Charges sheet",IF(NOT(ISNUMBER($D381)),"Enter the amount",IF(NOT(ISNUMBER($C381)),"Enter the date as YYYY-MM-DD",IF(AND($E381&lt;&gt;"",$E381&lt;&gt;Summary!$B$6),"Currency differs from the ledger: not counted",IF(AND($F381="Voided",$J381=""),"Add the reason for voiding in Note",IF(AND($F381&lt;&gt;"Voided",$G381&lt;&gt;"",COUNTIFS($B$5:$B$404,$B381,$G$5:$G$404,$G381,$D$5:$D$404,$D381,$F$5:$F$404,"&lt;&gt;Voided")&gt;1),"Possible duplicate: same charge, reference and amount","")))))))))))</f>
        <v/>
      </c>
    </row>
    <row r="382">
      <c r="A382" s="20" t="n"/>
      <c r="B382" s="20" t="n"/>
      <c r="C382" s="21" t="n"/>
      <c r="D382" s="22" t="n"/>
      <c r="E382" s="20" t="n"/>
      <c r="F382" s="20" t="n"/>
      <c r="G382" s="20" t="n"/>
      <c r="H382" s="20" t="n"/>
      <c r="I382" s="20" t="n"/>
      <c r="J382" s="20" t="n"/>
      <c r="K382" s="23" t="str">
        <f>IF(COUNTA($A382:$D382)=0,"",IF(AND($F382="Confirmed",OR($E382="",$E382=Summary!$B$6),ISNUMBER($D382)),$D382,0))</f>
        <v/>
      </c>
      <c r="L382" s="23" t="str">
        <f>IF(COUNTA($A382:$D382)=0,"",IF(AND($F382="Reported",OR($E382="",$E382=Summary!$B$6),ISNUMBER($D382)),$D382,0))</f>
        <v/>
      </c>
      <c r="M382" s="24" t="str">
        <f>IF(COUNTA($A382:$D382)=0,"",IF($B382="","no",IF(COUNTIF(Charges!$A$5:$A$124,$B382)&gt;0,"yes","no")))</f>
        <v/>
      </c>
      <c r="N382" s="25" t="str">
        <f>IF(AND($F382="Confirmed",$M382="yes",ISNUMBER($C382)),IFERROR(IF(ISNUMBER(INDEX(Charges!$E$5:$E$124,MATCH($B382,Charges!$A$5:$A$124,0))),$C382-INDEX(Charges!$E$5:$E$124,MATCH($B382,Charges!$A$5:$A$124,0)),""),""),"")</f>
        <v/>
      </c>
      <c r="O382" s="24" t="str">
        <f>IF(COUNTA($A382:$D382)=0,"",IF($A382="","Add a payment ID",IF(COUNTIF($A$5:$A$404,$A382)&gt;1,"Duplicate payment ID",IF(AND($F382&lt;&gt;"Reported",$F382&lt;&gt;"Confirmed",$F382&lt;&gt;"Voided"),"Choose a confirmation state",IF($B382="","Add the charge ID this payment applies to",IF($M382="no","Charge ID not found on the Charges sheet",IF(NOT(ISNUMBER($D382)),"Enter the amount",IF(NOT(ISNUMBER($C382)),"Enter the date as YYYY-MM-DD",IF(AND($E382&lt;&gt;"",$E382&lt;&gt;Summary!$B$6),"Currency differs from the ledger: not counted",IF(AND($F382="Voided",$J382=""),"Add the reason for voiding in Note",IF(AND($F382&lt;&gt;"Voided",$G382&lt;&gt;"",COUNTIFS($B$5:$B$404,$B382,$G$5:$G$404,$G382,$D$5:$D$404,$D382,$F$5:$F$404,"&lt;&gt;Voided")&gt;1),"Possible duplicate: same charge, reference and amount","")))))))))))</f>
        <v/>
      </c>
    </row>
    <row r="383">
      <c r="A383" s="20" t="n"/>
      <c r="B383" s="20" t="n"/>
      <c r="C383" s="21" t="n"/>
      <c r="D383" s="22" t="n"/>
      <c r="E383" s="20" t="n"/>
      <c r="F383" s="20" t="n"/>
      <c r="G383" s="20" t="n"/>
      <c r="H383" s="20" t="n"/>
      <c r="I383" s="20" t="n"/>
      <c r="J383" s="20" t="n"/>
      <c r="K383" s="23" t="str">
        <f>IF(COUNTA($A383:$D383)=0,"",IF(AND($F383="Confirmed",OR($E383="",$E383=Summary!$B$6),ISNUMBER($D383)),$D383,0))</f>
        <v/>
      </c>
      <c r="L383" s="23" t="str">
        <f>IF(COUNTA($A383:$D383)=0,"",IF(AND($F383="Reported",OR($E383="",$E383=Summary!$B$6),ISNUMBER($D383)),$D383,0))</f>
        <v/>
      </c>
      <c r="M383" s="24" t="str">
        <f>IF(COUNTA($A383:$D383)=0,"",IF($B383="","no",IF(COUNTIF(Charges!$A$5:$A$124,$B383)&gt;0,"yes","no")))</f>
        <v/>
      </c>
      <c r="N383" s="25" t="str">
        <f>IF(AND($F383="Confirmed",$M383="yes",ISNUMBER($C383)),IFERROR(IF(ISNUMBER(INDEX(Charges!$E$5:$E$124,MATCH($B383,Charges!$A$5:$A$124,0))),$C383-INDEX(Charges!$E$5:$E$124,MATCH($B383,Charges!$A$5:$A$124,0)),""),""),"")</f>
        <v/>
      </c>
      <c r="O383" s="24" t="str">
        <f>IF(COUNTA($A383:$D383)=0,"",IF($A383="","Add a payment ID",IF(COUNTIF($A$5:$A$404,$A383)&gt;1,"Duplicate payment ID",IF(AND($F383&lt;&gt;"Reported",$F383&lt;&gt;"Confirmed",$F383&lt;&gt;"Voided"),"Choose a confirmation state",IF($B383="","Add the charge ID this payment applies to",IF($M383="no","Charge ID not found on the Charges sheet",IF(NOT(ISNUMBER($D383)),"Enter the amount",IF(NOT(ISNUMBER($C383)),"Enter the date as YYYY-MM-DD",IF(AND($E383&lt;&gt;"",$E383&lt;&gt;Summary!$B$6),"Currency differs from the ledger: not counted",IF(AND($F383="Voided",$J383=""),"Add the reason for voiding in Note",IF(AND($F383&lt;&gt;"Voided",$G383&lt;&gt;"",COUNTIFS($B$5:$B$404,$B383,$G$5:$G$404,$G383,$D$5:$D$404,$D383,$F$5:$F$404,"&lt;&gt;Voided")&gt;1),"Possible duplicate: same charge, reference and amount","")))))))))))</f>
        <v/>
      </c>
    </row>
    <row r="384">
      <c r="A384" s="20" t="n"/>
      <c r="B384" s="20" t="n"/>
      <c r="C384" s="21" t="n"/>
      <c r="D384" s="22" t="n"/>
      <c r="E384" s="20" t="n"/>
      <c r="F384" s="20" t="n"/>
      <c r="G384" s="20" t="n"/>
      <c r="H384" s="20" t="n"/>
      <c r="I384" s="20" t="n"/>
      <c r="J384" s="20" t="n"/>
      <c r="K384" s="23" t="str">
        <f>IF(COUNTA($A384:$D384)=0,"",IF(AND($F384="Confirmed",OR($E384="",$E384=Summary!$B$6),ISNUMBER($D384)),$D384,0))</f>
        <v/>
      </c>
      <c r="L384" s="23" t="str">
        <f>IF(COUNTA($A384:$D384)=0,"",IF(AND($F384="Reported",OR($E384="",$E384=Summary!$B$6),ISNUMBER($D384)),$D384,0))</f>
        <v/>
      </c>
      <c r="M384" s="24" t="str">
        <f>IF(COUNTA($A384:$D384)=0,"",IF($B384="","no",IF(COUNTIF(Charges!$A$5:$A$124,$B384)&gt;0,"yes","no")))</f>
        <v/>
      </c>
      <c r="N384" s="25" t="str">
        <f>IF(AND($F384="Confirmed",$M384="yes",ISNUMBER($C384)),IFERROR(IF(ISNUMBER(INDEX(Charges!$E$5:$E$124,MATCH($B384,Charges!$A$5:$A$124,0))),$C384-INDEX(Charges!$E$5:$E$124,MATCH($B384,Charges!$A$5:$A$124,0)),""),""),"")</f>
        <v/>
      </c>
      <c r="O384" s="24" t="str">
        <f>IF(COUNTA($A384:$D384)=0,"",IF($A384="","Add a payment ID",IF(COUNTIF($A$5:$A$404,$A384)&gt;1,"Duplicate payment ID",IF(AND($F384&lt;&gt;"Reported",$F384&lt;&gt;"Confirmed",$F384&lt;&gt;"Voided"),"Choose a confirmation state",IF($B384="","Add the charge ID this payment applies to",IF($M384="no","Charge ID not found on the Charges sheet",IF(NOT(ISNUMBER($D384)),"Enter the amount",IF(NOT(ISNUMBER($C384)),"Enter the date as YYYY-MM-DD",IF(AND($E384&lt;&gt;"",$E384&lt;&gt;Summary!$B$6),"Currency differs from the ledger: not counted",IF(AND($F384="Voided",$J384=""),"Add the reason for voiding in Note",IF(AND($F384&lt;&gt;"Voided",$G384&lt;&gt;"",COUNTIFS($B$5:$B$404,$B384,$G$5:$G$404,$G384,$D$5:$D$404,$D384,$F$5:$F$404,"&lt;&gt;Voided")&gt;1),"Possible duplicate: same charge, reference and amount","")))))))))))</f>
        <v/>
      </c>
    </row>
    <row r="385">
      <c r="A385" s="20" t="n"/>
      <c r="B385" s="20" t="n"/>
      <c r="C385" s="21" t="n"/>
      <c r="D385" s="22" t="n"/>
      <c r="E385" s="20" t="n"/>
      <c r="F385" s="20" t="n"/>
      <c r="G385" s="20" t="n"/>
      <c r="H385" s="20" t="n"/>
      <c r="I385" s="20" t="n"/>
      <c r="J385" s="20" t="n"/>
      <c r="K385" s="23" t="str">
        <f>IF(COUNTA($A385:$D385)=0,"",IF(AND($F385="Confirmed",OR($E385="",$E385=Summary!$B$6),ISNUMBER($D385)),$D385,0))</f>
        <v/>
      </c>
      <c r="L385" s="23" t="str">
        <f>IF(COUNTA($A385:$D385)=0,"",IF(AND($F385="Reported",OR($E385="",$E385=Summary!$B$6),ISNUMBER($D385)),$D385,0))</f>
        <v/>
      </c>
      <c r="M385" s="24" t="str">
        <f>IF(COUNTA($A385:$D385)=0,"",IF($B385="","no",IF(COUNTIF(Charges!$A$5:$A$124,$B385)&gt;0,"yes","no")))</f>
        <v/>
      </c>
      <c r="N385" s="25" t="str">
        <f>IF(AND($F385="Confirmed",$M385="yes",ISNUMBER($C385)),IFERROR(IF(ISNUMBER(INDEX(Charges!$E$5:$E$124,MATCH($B385,Charges!$A$5:$A$124,0))),$C385-INDEX(Charges!$E$5:$E$124,MATCH($B385,Charges!$A$5:$A$124,0)),""),""),"")</f>
        <v/>
      </c>
      <c r="O385" s="24" t="str">
        <f>IF(COUNTA($A385:$D385)=0,"",IF($A385="","Add a payment ID",IF(COUNTIF($A$5:$A$404,$A385)&gt;1,"Duplicate payment ID",IF(AND($F385&lt;&gt;"Reported",$F385&lt;&gt;"Confirmed",$F385&lt;&gt;"Voided"),"Choose a confirmation state",IF($B385="","Add the charge ID this payment applies to",IF($M385="no","Charge ID not found on the Charges sheet",IF(NOT(ISNUMBER($D385)),"Enter the amount",IF(NOT(ISNUMBER($C385)),"Enter the date as YYYY-MM-DD",IF(AND($E385&lt;&gt;"",$E385&lt;&gt;Summary!$B$6),"Currency differs from the ledger: not counted",IF(AND($F385="Voided",$J385=""),"Add the reason for voiding in Note",IF(AND($F385&lt;&gt;"Voided",$G385&lt;&gt;"",COUNTIFS($B$5:$B$404,$B385,$G$5:$G$404,$G385,$D$5:$D$404,$D385,$F$5:$F$404,"&lt;&gt;Voided")&gt;1),"Possible duplicate: same charge, reference and amount","")))))))))))</f>
        <v/>
      </c>
    </row>
    <row r="386">
      <c r="A386" s="20" t="n"/>
      <c r="B386" s="20" t="n"/>
      <c r="C386" s="21" t="n"/>
      <c r="D386" s="22" t="n"/>
      <c r="E386" s="20" t="n"/>
      <c r="F386" s="20" t="n"/>
      <c r="G386" s="20" t="n"/>
      <c r="H386" s="20" t="n"/>
      <c r="I386" s="20" t="n"/>
      <c r="J386" s="20" t="n"/>
      <c r="K386" s="23" t="str">
        <f>IF(COUNTA($A386:$D386)=0,"",IF(AND($F386="Confirmed",OR($E386="",$E386=Summary!$B$6),ISNUMBER($D386)),$D386,0))</f>
        <v/>
      </c>
      <c r="L386" s="23" t="str">
        <f>IF(COUNTA($A386:$D386)=0,"",IF(AND($F386="Reported",OR($E386="",$E386=Summary!$B$6),ISNUMBER($D386)),$D386,0))</f>
        <v/>
      </c>
      <c r="M386" s="24" t="str">
        <f>IF(COUNTA($A386:$D386)=0,"",IF($B386="","no",IF(COUNTIF(Charges!$A$5:$A$124,$B386)&gt;0,"yes","no")))</f>
        <v/>
      </c>
      <c r="N386" s="25" t="str">
        <f>IF(AND($F386="Confirmed",$M386="yes",ISNUMBER($C386)),IFERROR(IF(ISNUMBER(INDEX(Charges!$E$5:$E$124,MATCH($B386,Charges!$A$5:$A$124,0))),$C386-INDEX(Charges!$E$5:$E$124,MATCH($B386,Charges!$A$5:$A$124,0)),""),""),"")</f>
        <v/>
      </c>
      <c r="O386" s="24" t="str">
        <f>IF(COUNTA($A386:$D386)=0,"",IF($A386="","Add a payment ID",IF(COUNTIF($A$5:$A$404,$A386)&gt;1,"Duplicate payment ID",IF(AND($F386&lt;&gt;"Reported",$F386&lt;&gt;"Confirmed",$F386&lt;&gt;"Voided"),"Choose a confirmation state",IF($B386="","Add the charge ID this payment applies to",IF($M386="no","Charge ID not found on the Charges sheet",IF(NOT(ISNUMBER($D386)),"Enter the amount",IF(NOT(ISNUMBER($C386)),"Enter the date as YYYY-MM-DD",IF(AND($E386&lt;&gt;"",$E386&lt;&gt;Summary!$B$6),"Currency differs from the ledger: not counted",IF(AND($F386="Voided",$J386=""),"Add the reason for voiding in Note",IF(AND($F386&lt;&gt;"Voided",$G386&lt;&gt;"",COUNTIFS($B$5:$B$404,$B386,$G$5:$G$404,$G386,$D$5:$D$404,$D386,$F$5:$F$404,"&lt;&gt;Voided")&gt;1),"Possible duplicate: same charge, reference and amount","")))))))))))</f>
        <v/>
      </c>
    </row>
    <row r="387">
      <c r="A387" s="20" t="n"/>
      <c r="B387" s="20" t="n"/>
      <c r="C387" s="21" t="n"/>
      <c r="D387" s="22" t="n"/>
      <c r="E387" s="20" t="n"/>
      <c r="F387" s="20" t="n"/>
      <c r="G387" s="20" t="n"/>
      <c r="H387" s="20" t="n"/>
      <c r="I387" s="20" t="n"/>
      <c r="J387" s="20" t="n"/>
      <c r="K387" s="23" t="str">
        <f>IF(COUNTA($A387:$D387)=0,"",IF(AND($F387="Confirmed",OR($E387="",$E387=Summary!$B$6),ISNUMBER($D387)),$D387,0))</f>
        <v/>
      </c>
      <c r="L387" s="23" t="str">
        <f>IF(COUNTA($A387:$D387)=0,"",IF(AND($F387="Reported",OR($E387="",$E387=Summary!$B$6),ISNUMBER($D387)),$D387,0))</f>
        <v/>
      </c>
      <c r="M387" s="24" t="str">
        <f>IF(COUNTA($A387:$D387)=0,"",IF($B387="","no",IF(COUNTIF(Charges!$A$5:$A$124,$B387)&gt;0,"yes","no")))</f>
        <v/>
      </c>
      <c r="N387" s="25" t="str">
        <f>IF(AND($F387="Confirmed",$M387="yes",ISNUMBER($C387)),IFERROR(IF(ISNUMBER(INDEX(Charges!$E$5:$E$124,MATCH($B387,Charges!$A$5:$A$124,0))),$C387-INDEX(Charges!$E$5:$E$124,MATCH($B387,Charges!$A$5:$A$124,0)),""),""),"")</f>
        <v/>
      </c>
      <c r="O387" s="24" t="str">
        <f>IF(COUNTA($A387:$D387)=0,"",IF($A387="","Add a payment ID",IF(COUNTIF($A$5:$A$404,$A387)&gt;1,"Duplicate payment ID",IF(AND($F387&lt;&gt;"Reported",$F387&lt;&gt;"Confirmed",$F387&lt;&gt;"Voided"),"Choose a confirmation state",IF($B387="","Add the charge ID this payment applies to",IF($M387="no","Charge ID not found on the Charges sheet",IF(NOT(ISNUMBER($D387)),"Enter the amount",IF(NOT(ISNUMBER($C387)),"Enter the date as YYYY-MM-DD",IF(AND($E387&lt;&gt;"",$E387&lt;&gt;Summary!$B$6),"Currency differs from the ledger: not counted",IF(AND($F387="Voided",$J387=""),"Add the reason for voiding in Note",IF(AND($F387&lt;&gt;"Voided",$G387&lt;&gt;"",COUNTIFS($B$5:$B$404,$B387,$G$5:$G$404,$G387,$D$5:$D$404,$D387,$F$5:$F$404,"&lt;&gt;Voided")&gt;1),"Possible duplicate: same charge, reference and amount","")))))))))))</f>
        <v/>
      </c>
    </row>
    <row r="388">
      <c r="A388" s="20" t="n"/>
      <c r="B388" s="20" t="n"/>
      <c r="C388" s="21" t="n"/>
      <c r="D388" s="22" t="n"/>
      <c r="E388" s="20" t="n"/>
      <c r="F388" s="20" t="n"/>
      <c r="G388" s="20" t="n"/>
      <c r="H388" s="20" t="n"/>
      <c r="I388" s="20" t="n"/>
      <c r="J388" s="20" t="n"/>
      <c r="K388" s="23" t="str">
        <f>IF(COUNTA($A388:$D388)=0,"",IF(AND($F388="Confirmed",OR($E388="",$E388=Summary!$B$6),ISNUMBER($D388)),$D388,0))</f>
        <v/>
      </c>
      <c r="L388" s="23" t="str">
        <f>IF(COUNTA($A388:$D388)=0,"",IF(AND($F388="Reported",OR($E388="",$E388=Summary!$B$6),ISNUMBER($D388)),$D388,0))</f>
        <v/>
      </c>
      <c r="M388" s="24" t="str">
        <f>IF(COUNTA($A388:$D388)=0,"",IF($B388="","no",IF(COUNTIF(Charges!$A$5:$A$124,$B388)&gt;0,"yes","no")))</f>
        <v/>
      </c>
      <c r="N388" s="25" t="str">
        <f>IF(AND($F388="Confirmed",$M388="yes",ISNUMBER($C388)),IFERROR(IF(ISNUMBER(INDEX(Charges!$E$5:$E$124,MATCH($B388,Charges!$A$5:$A$124,0))),$C388-INDEX(Charges!$E$5:$E$124,MATCH($B388,Charges!$A$5:$A$124,0)),""),""),"")</f>
        <v/>
      </c>
      <c r="O388" s="24" t="str">
        <f>IF(COUNTA($A388:$D388)=0,"",IF($A388="","Add a payment ID",IF(COUNTIF($A$5:$A$404,$A388)&gt;1,"Duplicate payment ID",IF(AND($F388&lt;&gt;"Reported",$F388&lt;&gt;"Confirmed",$F388&lt;&gt;"Voided"),"Choose a confirmation state",IF($B388="","Add the charge ID this payment applies to",IF($M388="no","Charge ID not found on the Charges sheet",IF(NOT(ISNUMBER($D388)),"Enter the amount",IF(NOT(ISNUMBER($C388)),"Enter the date as YYYY-MM-DD",IF(AND($E388&lt;&gt;"",$E388&lt;&gt;Summary!$B$6),"Currency differs from the ledger: not counted",IF(AND($F388="Voided",$J388=""),"Add the reason for voiding in Note",IF(AND($F388&lt;&gt;"Voided",$G388&lt;&gt;"",COUNTIFS($B$5:$B$404,$B388,$G$5:$G$404,$G388,$D$5:$D$404,$D388,$F$5:$F$404,"&lt;&gt;Voided")&gt;1),"Possible duplicate: same charge, reference and amount","")))))))))))</f>
        <v/>
      </c>
    </row>
    <row r="389">
      <c r="A389" s="20" t="n"/>
      <c r="B389" s="20" t="n"/>
      <c r="C389" s="21" t="n"/>
      <c r="D389" s="22" t="n"/>
      <c r="E389" s="20" t="n"/>
      <c r="F389" s="20" t="n"/>
      <c r="G389" s="20" t="n"/>
      <c r="H389" s="20" t="n"/>
      <c r="I389" s="20" t="n"/>
      <c r="J389" s="20" t="n"/>
      <c r="K389" s="23" t="str">
        <f>IF(COUNTA($A389:$D389)=0,"",IF(AND($F389="Confirmed",OR($E389="",$E389=Summary!$B$6),ISNUMBER($D389)),$D389,0))</f>
        <v/>
      </c>
      <c r="L389" s="23" t="str">
        <f>IF(COUNTA($A389:$D389)=0,"",IF(AND($F389="Reported",OR($E389="",$E389=Summary!$B$6),ISNUMBER($D389)),$D389,0))</f>
        <v/>
      </c>
      <c r="M389" s="24" t="str">
        <f>IF(COUNTA($A389:$D389)=0,"",IF($B389="","no",IF(COUNTIF(Charges!$A$5:$A$124,$B389)&gt;0,"yes","no")))</f>
        <v/>
      </c>
      <c r="N389" s="25" t="str">
        <f>IF(AND($F389="Confirmed",$M389="yes",ISNUMBER($C389)),IFERROR(IF(ISNUMBER(INDEX(Charges!$E$5:$E$124,MATCH($B389,Charges!$A$5:$A$124,0))),$C389-INDEX(Charges!$E$5:$E$124,MATCH($B389,Charges!$A$5:$A$124,0)),""),""),"")</f>
        <v/>
      </c>
      <c r="O389" s="24" t="str">
        <f>IF(COUNTA($A389:$D389)=0,"",IF($A389="","Add a payment ID",IF(COUNTIF($A$5:$A$404,$A389)&gt;1,"Duplicate payment ID",IF(AND($F389&lt;&gt;"Reported",$F389&lt;&gt;"Confirmed",$F389&lt;&gt;"Voided"),"Choose a confirmation state",IF($B389="","Add the charge ID this payment applies to",IF($M389="no","Charge ID not found on the Charges sheet",IF(NOT(ISNUMBER($D389)),"Enter the amount",IF(NOT(ISNUMBER($C389)),"Enter the date as YYYY-MM-DD",IF(AND($E389&lt;&gt;"",$E389&lt;&gt;Summary!$B$6),"Currency differs from the ledger: not counted",IF(AND($F389="Voided",$J389=""),"Add the reason for voiding in Note",IF(AND($F389&lt;&gt;"Voided",$G389&lt;&gt;"",COUNTIFS($B$5:$B$404,$B389,$G$5:$G$404,$G389,$D$5:$D$404,$D389,$F$5:$F$404,"&lt;&gt;Voided")&gt;1),"Possible duplicate: same charge, reference and amount","")))))))))))</f>
        <v/>
      </c>
    </row>
    <row r="390">
      <c r="A390" s="20" t="n"/>
      <c r="B390" s="20" t="n"/>
      <c r="C390" s="21" t="n"/>
      <c r="D390" s="22" t="n"/>
      <c r="E390" s="20" t="n"/>
      <c r="F390" s="20" t="n"/>
      <c r="G390" s="20" t="n"/>
      <c r="H390" s="20" t="n"/>
      <c r="I390" s="20" t="n"/>
      <c r="J390" s="20" t="n"/>
      <c r="K390" s="23" t="str">
        <f>IF(COUNTA($A390:$D390)=0,"",IF(AND($F390="Confirmed",OR($E390="",$E390=Summary!$B$6),ISNUMBER($D390)),$D390,0))</f>
        <v/>
      </c>
      <c r="L390" s="23" t="str">
        <f>IF(COUNTA($A390:$D390)=0,"",IF(AND($F390="Reported",OR($E390="",$E390=Summary!$B$6),ISNUMBER($D390)),$D390,0))</f>
        <v/>
      </c>
      <c r="M390" s="24" t="str">
        <f>IF(COUNTA($A390:$D390)=0,"",IF($B390="","no",IF(COUNTIF(Charges!$A$5:$A$124,$B390)&gt;0,"yes","no")))</f>
        <v/>
      </c>
      <c r="N390" s="25" t="str">
        <f>IF(AND($F390="Confirmed",$M390="yes",ISNUMBER($C390)),IFERROR(IF(ISNUMBER(INDEX(Charges!$E$5:$E$124,MATCH($B390,Charges!$A$5:$A$124,0))),$C390-INDEX(Charges!$E$5:$E$124,MATCH($B390,Charges!$A$5:$A$124,0)),""),""),"")</f>
        <v/>
      </c>
      <c r="O390" s="24" t="str">
        <f>IF(COUNTA($A390:$D390)=0,"",IF($A390="","Add a payment ID",IF(COUNTIF($A$5:$A$404,$A390)&gt;1,"Duplicate payment ID",IF(AND($F390&lt;&gt;"Reported",$F390&lt;&gt;"Confirmed",$F390&lt;&gt;"Voided"),"Choose a confirmation state",IF($B390="","Add the charge ID this payment applies to",IF($M390="no","Charge ID not found on the Charges sheet",IF(NOT(ISNUMBER($D390)),"Enter the amount",IF(NOT(ISNUMBER($C390)),"Enter the date as YYYY-MM-DD",IF(AND($E390&lt;&gt;"",$E390&lt;&gt;Summary!$B$6),"Currency differs from the ledger: not counted",IF(AND($F390="Voided",$J390=""),"Add the reason for voiding in Note",IF(AND($F390&lt;&gt;"Voided",$G390&lt;&gt;"",COUNTIFS($B$5:$B$404,$B390,$G$5:$G$404,$G390,$D$5:$D$404,$D390,$F$5:$F$404,"&lt;&gt;Voided")&gt;1),"Possible duplicate: same charge, reference and amount","")))))))))))</f>
        <v/>
      </c>
    </row>
    <row r="391">
      <c r="A391" s="20" t="n"/>
      <c r="B391" s="20" t="n"/>
      <c r="C391" s="21" t="n"/>
      <c r="D391" s="22" t="n"/>
      <c r="E391" s="20" t="n"/>
      <c r="F391" s="20" t="n"/>
      <c r="G391" s="20" t="n"/>
      <c r="H391" s="20" t="n"/>
      <c r="I391" s="20" t="n"/>
      <c r="J391" s="20" t="n"/>
      <c r="K391" s="23" t="str">
        <f>IF(COUNTA($A391:$D391)=0,"",IF(AND($F391="Confirmed",OR($E391="",$E391=Summary!$B$6),ISNUMBER($D391)),$D391,0))</f>
        <v/>
      </c>
      <c r="L391" s="23" t="str">
        <f>IF(COUNTA($A391:$D391)=0,"",IF(AND($F391="Reported",OR($E391="",$E391=Summary!$B$6),ISNUMBER($D391)),$D391,0))</f>
        <v/>
      </c>
      <c r="M391" s="24" t="str">
        <f>IF(COUNTA($A391:$D391)=0,"",IF($B391="","no",IF(COUNTIF(Charges!$A$5:$A$124,$B391)&gt;0,"yes","no")))</f>
        <v/>
      </c>
      <c r="N391" s="25" t="str">
        <f>IF(AND($F391="Confirmed",$M391="yes",ISNUMBER($C391)),IFERROR(IF(ISNUMBER(INDEX(Charges!$E$5:$E$124,MATCH($B391,Charges!$A$5:$A$124,0))),$C391-INDEX(Charges!$E$5:$E$124,MATCH($B391,Charges!$A$5:$A$124,0)),""),""),"")</f>
        <v/>
      </c>
      <c r="O391" s="24" t="str">
        <f>IF(COUNTA($A391:$D391)=0,"",IF($A391="","Add a payment ID",IF(COUNTIF($A$5:$A$404,$A391)&gt;1,"Duplicate payment ID",IF(AND($F391&lt;&gt;"Reported",$F391&lt;&gt;"Confirmed",$F391&lt;&gt;"Voided"),"Choose a confirmation state",IF($B391="","Add the charge ID this payment applies to",IF($M391="no","Charge ID not found on the Charges sheet",IF(NOT(ISNUMBER($D391)),"Enter the amount",IF(NOT(ISNUMBER($C391)),"Enter the date as YYYY-MM-DD",IF(AND($E391&lt;&gt;"",$E391&lt;&gt;Summary!$B$6),"Currency differs from the ledger: not counted",IF(AND($F391="Voided",$J391=""),"Add the reason for voiding in Note",IF(AND($F391&lt;&gt;"Voided",$G391&lt;&gt;"",COUNTIFS($B$5:$B$404,$B391,$G$5:$G$404,$G391,$D$5:$D$404,$D391,$F$5:$F$404,"&lt;&gt;Voided")&gt;1),"Possible duplicate: same charge, reference and amount","")))))))))))</f>
        <v/>
      </c>
    </row>
    <row r="392">
      <c r="A392" s="20" t="n"/>
      <c r="B392" s="20" t="n"/>
      <c r="C392" s="21" t="n"/>
      <c r="D392" s="22" t="n"/>
      <c r="E392" s="20" t="n"/>
      <c r="F392" s="20" t="n"/>
      <c r="G392" s="20" t="n"/>
      <c r="H392" s="20" t="n"/>
      <c r="I392" s="20" t="n"/>
      <c r="J392" s="20" t="n"/>
      <c r="K392" s="23" t="str">
        <f>IF(COUNTA($A392:$D392)=0,"",IF(AND($F392="Confirmed",OR($E392="",$E392=Summary!$B$6),ISNUMBER($D392)),$D392,0))</f>
        <v/>
      </c>
      <c r="L392" s="23" t="str">
        <f>IF(COUNTA($A392:$D392)=0,"",IF(AND($F392="Reported",OR($E392="",$E392=Summary!$B$6),ISNUMBER($D392)),$D392,0))</f>
        <v/>
      </c>
      <c r="M392" s="24" t="str">
        <f>IF(COUNTA($A392:$D392)=0,"",IF($B392="","no",IF(COUNTIF(Charges!$A$5:$A$124,$B392)&gt;0,"yes","no")))</f>
        <v/>
      </c>
      <c r="N392" s="25" t="str">
        <f>IF(AND($F392="Confirmed",$M392="yes",ISNUMBER($C392)),IFERROR(IF(ISNUMBER(INDEX(Charges!$E$5:$E$124,MATCH($B392,Charges!$A$5:$A$124,0))),$C392-INDEX(Charges!$E$5:$E$124,MATCH($B392,Charges!$A$5:$A$124,0)),""),""),"")</f>
        <v/>
      </c>
      <c r="O392" s="24" t="str">
        <f>IF(COUNTA($A392:$D392)=0,"",IF($A392="","Add a payment ID",IF(COUNTIF($A$5:$A$404,$A392)&gt;1,"Duplicate payment ID",IF(AND($F392&lt;&gt;"Reported",$F392&lt;&gt;"Confirmed",$F392&lt;&gt;"Voided"),"Choose a confirmation state",IF($B392="","Add the charge ID this payment applies to",IF($M392="no","Charge ID not found on the Charges sheet",IF(NOT(ISNUMBER($D392)),"Enter the amount",IF(NOT(ISNUMBER($C392)),"Enter the date as YYYY-MM-DD",IF(AND($E392&lt;&gt;"",$E392&lt;&gt;Summary!$B$6),"Currency differs from the ledger: not counted",IF(AND($F392="Voided",$J392=""),"Add the reason for voiding in Note",IF(AND($F392&lt;&gt;"Voided",$G392&lt;&gt;"",COUNTIFS($B$5:$B$404,$B392,$G$5:$G$404,$G392,$D$5:$D$404,$D392,$F$5:$F$404,"&lt;&gt;Voided")&gt;1),"Possible duplicate: same charge, reference and amount","")))))))))))</f>
        <v/>
      </c>
    </row>
    <row r="393">
      <c r="A393" s="20" t="n"/>
      <c r="B393" s="20" t="n"/>
      <c r="C393" s="21" t="n"/>
      <c r="D393" s="22" t="n"/>
      <c r="E393" s="20" t="n"/>
      <c r="F393" s="20" t="n"/>
      <c r="G393" s="20" t="n"/>
      <c r="H393" s="20" t="n"/>
      <c r="I393" s="20" t="n"/>
      <c r="J393" s="20" t="n"/>
      <c r="K393" s="23" t="str">
        <f>IF(COUNTA($A393:$D393)=0,"",IF(AND($F393="Confirmed",OR($E393="",$E393=Summary!$B$6),ISNUMBER($D393)),$D393,0))</f>
        <v/>
      </c>
      <c r="L393" s="23" t="str">
        <f>IF(COUNTA($A393:$D393)=0,"",IF(AND($F393="Reported",OR($E393="",$E393=Summary!$B$6),ISNUMBER($D393)),$D393,0))</f>
        <v/>
      </c>
      <c r="M393" s="24" t="str">
        <f>IF(COUNTA($A393:$D393)=0,"",IF($B393="","no",IF(COUNTIF(Charges!$A$5:$A$124,$B393)&gt;0,"yes","no")))</f>
        <v/>
      </c>
      <c r="N393" s="25" t="str">
        <f>IF(AND($F393="Confirmed",$M393="yes",ISNUMBER($C393)),IFERROR(IF(ISNUMBER(INDEX(Charges!$E$5:$E$124,MATCH($B393,Charges!$A$5:$A$124,0))),$C393-INDEX(Charges!$E$5:$E$124,MATCH($B393,Charges!$A$5:$A$124,0)),""),""),"")</f>
        <v/>
      </c>
      <c r="O393" s="24" t="str">
        <f>IF(COUNTA($A393:$D393)=0,"",IF($A393="","Add a payment ID",IF(COUNTIF($A$5:$A$404,$A393)&gt;1,"Duplicate payment ID",IF(AND($F393&lt;&gt;"Reported",$F393&lt;&gt;"Confirmed",$F393&lt;&gt;"Voided"),"Choose a confirmation state",IF($B393="","Add the charge ID this payment applies to",IF($M393="no","Charge ID not found on the Charges sheet",IF(NOT(ISNUMBER($D393)),"Enter the amount",IF(NOT(ISNUMBER($C393)),"Enter the date as YYYY-MM-DD",IF(AND($E393&lt;&gt;"",$E393&lt;&gt;Summary!$B$6),"Currency differs from the ledger: not counted",IF(AND($F393="Voided",$J393=""),"Add the reason for voiding in Note",IF(AND($F393&lt;&gt;"Voided",$G393&lt;&gt;"",COUNTIFS($B$5:$B$404,$B393,$G$5:$G$404,$G393,$D$5:$D$404,$D393,$F$5:$F$404,"&lt;&gt;Voided")&gt;1),"Possible duplicate: same charge, reference and amount","")))))))))))</f>
        <v/>
      </c>
    </row>
    <row r="394">
      <c r="A394" s="20" t="n"/>
      <c r="B394" s="20" t="n"/>
      <c r="C394" s="21" t="n"/>
      <c r="D394" s="22" t="n"/>
      <c r="E394" s="20" t="n"/>
      <c r="F394" s="20" t="n"/>
      <c r="G394" s="20" t="n"/>
      <c r="H394" s="20" t="n"/>
      <c r="I394" s="20" t="n"/>
      <c r="J394" s="20" t="n"/>
      <c r="K394" s="23" t="str">
        <f>IF(COUNTA($A394:$D394)=0,"",IF(AND($F394="Confirmed",OR($E394="",$E394=Summary!$B$6),ISNUMBER($D394)),$D394,0))</f>
        <v/>
      </c>
      <c r="L394" s="23" t="str">
        <f>IF(COUNTA($A394:$D394)=0,"",IF(AND($F394="Reported",OR($E394="",$E394=Summary!$B$6),ISNUMBER($D394)),$D394,0))</f>
        <v/>
      </c>
      <c r="M394" s="24" t="str">
        <f>IF(COUNTA($A394:$D394)=0,"",IF($B394="","no",IF(COUNTIF(Charges!$A$5:$A$124,$B394)&gt;0,"yes","no")))</f>
        <v/>
      </c>
      <c r="N394" s="25" t="str">
        <f>IF(AND($F394="Confirmed",$M394="yes",ISNUMBER($C394)),IFERROR(IF(ISNUMBER(INDEX(Charges!$E$5:$E$124,MATCH($B394,Charges!$A$5:$A$124,0))),$C394-INDEX(Charges!$E$5:$E$124,MATCH($B394,Charges!$A$5:$A$124,0)),""),""),"")</f>
        <v/>
      </c>
      <c r="O394" s="24" t="str">
        <f>IF(COUNTA($A394:$D394)=0,"",IF($A394="","Add a payment ID",IF(COUNTIF($A$5:$A$404,$A394)&gt;1,"Duplicate payment ID",IF(AND($F394&lt;&gt;"Reported",$F394&lt;&gt;"Confirmed",$F394&lt;&gt;"Voided"),"Choose a confirmation state",IF($B394="","Add the charge ID this payment applies to",IF($M394="no","Charge ID not found on the Charges sheet",IF(NOT(ISNUMBER($D394)),"Enter the amount",IF(NOT(ISNUMBER($C394)),"Enter the date as YYYY-MM-DD",IF(AND($E394&lt;&gt;"",$E394&lt;&gt;Summary!$B$6),"Currency differs from the ledger: not counted",IF(AND($F394="Voided",$J394=""),"Add the reason for voiding in Note",IF(AND($F394&lt;&gt;"Voided",$G394&lt;&gt;"",COUNTIFS($B$5:$B$404,$B394,$G$5:$G$404,$G394,$D$5:$D$404,$D394,$F$5:$F$404,"&lt;&gt;Voided")&gt;1),"Possible duplicate: same charge, reference and amount","")))))))))))</f>
        <v/>
      </c>
    </row>
    <row r="395">
      <c r="A395" s="20" t="n"/>
      <c r="B395" s="20" t="n"/>
      <c r="C395" s="21" t="n"/>
      <c r="D395" s="22" t="n"/>
      <c r="E395" s="20" t="n"/>
      <c r="F395" s="20" t="n"/>
      <c r="G395" s="20" t="n"/>
      <c r="H395" s="20" t="n"/>
      <c r="I395" s="20" t="n"/>
      <c r="J395" s="20" t="n"/>
      <c r="K395" s="23" t="str">
        <f>IF(COUNTA($A395:$D395)=0,"",IF(AND($F395="Confirmed",OR($E395="",$E395=Summary!$B$6),ISNUMBER($D395)),$D395,0))</f>
        <v/>
      </c>
      <c r="L395" s="23" t="str">
        <f>IF(COUNTA($A395:$D395)=0,"",IF(AND($F395="Reported",OR($E395="",$E395=Summary!$B$6),ISNUMBER($D395)),$D395,0))</f>
        <v/>
      </c>
      <c r="M395" s="24" t="str">
        <f>IF(COUNTA($A395:$D395)=0,"",IF($B395="","no",IF(COUNTIF(Charges!$A$5:$A$124,$B395)&gt;0,"yes","no")))</f>
        <v/>
      </c>
      <c r="N395" s="25" t="str">
        <f>IF(AND($F395="Confirmed",$M395="yes",ISNUMBER($C395)),IFERROR(IF(ISNUMBER(INDEX(Charges!$E$5:$E$124,MATCH($B395,Charges!$A$5:$A$124,0))),$C395-INDEX(Charges!$E$5:$E$124,MATCH($B395,Charges!$A$5:$A$124,0)),""),""),"")</f>
        <v/>
      </c>
      <c r="O395" s="24" t="str">
        <f>IF(COUNTA($A395:$D395)=0,"",IF($A395="","Add a payment ID",IF(COUNTIF($A$5:$A$404,$A395)&gt;1,"Duplicate payment ID",IF(AND($F395&lt;&gt;"Reported",$F395&lt;&gt;"Confirmed",$F395&lt;&gt;"Voided"),"Choose a confirmation state",IF($B395="","Add the charge ID this payment applies to",IF($M395="no","Charge ID not found on the Charges sheet",IF(NOT(ISNUMBER($D395)),"Enter the amount",IF(NOT(ISNUMBER($C395)),"Enter the date as YYYY-MM-DD",IF(AND($E395&lt;&gt;"",$E395&lt;&gt;Summary!$B$6),"Currency differs from the ledger: not counted",IF(AND($F395="Voided",$J395=""),"Add the reason for voiding in Note",IF(AND($F395&lt;&gt;"Voided",$G395&lt;&gt;"",COUNTIFS($B$5:$B$404,$B395,$G$5:$G$404,$G395,$D$5:$D$404,$D395,$F$5:$F$404,"&lt;&gt;Voided")&gt;1),"Possible duplicate: same charge, reference and amount","")))))))))))</f>
        <v/>
      </c>
    </row>
    <row r="396">
      <c r="A396" s="20" t="n"/>
      <c r="B396" s="20" t="n"/>
      <c r="C396" s="21" t="n"/>
      <c r="D396" s="22" t="n"/>
      <c r="E396" s="20" t="n"/>
      <c r="F396" s="20" t="n"/>
      <c r="G396" s="20" t="n"/>
      <c r="H396" s="20" t="n"/>
      <c r="I396" s="20" t="n"/>
      <c r="J396" s="20" t="n"/>
      <c r="K396" s="23" t="str">
        <f>IF(COUNTA($A396:$D396)=0,"",IF(AND($F396="Confirmed",OR($E396="",$E396=Summary!$B$6),ISNUMBER($D396)),$D396,0))</f>
        <v/>
      </c>
      <c r="L396" s="23" t="str">
        <f>IF(COUNTA($A396:$D396)=0,"",IF(AND($F396="Reported",OR($E396="",$E396=Summary!$B$6),ISNUMBER($D396)),$D396,0))</f>
        <v/>
      </c>
      <c r="M396" s="24" t="str">
        <f>IF(COUNTA($A396:$D396)=0,"",IF($B396="","no",IF(COUNTIF(Charges!$A$5:$A$124,$B396)&gt;0,"yes","no")))</f>
        <v/>
      </c>
      <c r="N396" s="25" t="str">
        <f>IF(AND($F396="Confirmed",$M396="yes",ISNUMBER($C396)),IFERROR(IF(ISNUMBER(INDEX(Charges!$E$5:$E$124,MATCH($B396,Charges!$A$5:$A$124,0))),$C396-INDEX(Charges!$E$5:$E$124,MATCH($B396,Charges!$A$5:$A$124,0)),""),""),"")</f>
        <v/>
      </c>
      <c r="O396" s="24" t="str">
        <f>IF(COUNTA($A396:$D396)=0,"",IF($A396="","Add a payment ID",IF(COUNTIF($A$5:$A$404,$A396)&gt;1,"Duplicate payment ID",IF(AND($F396&lt;&gt;"Reported",$F396&lt;&gt;"Confirmed",$F396&lt;&gt;"Voided"),"Choose a confirmation state",IF($B396="","Add the charge ID this payment applies to",IF($M396="no","Charge ID not found on the Charges sheet",IF(NOT(ISNUMBER($D396)),"Enter the amount",IF(NOT(ISNUMBER($C396)),"Enter the date as YYYY-MM-DD",IF(AND($E396&lt;&gt;"",$E396&lt;&gt;Summary!$B$6),"Currency differs from the ledger: not counted",IF(AND($F396="Voided",$J396=""),"Add the reason for voiding in Note",IF(AND($F396&lt;&gt;"Voided",$G396&lt;&gt;"",COUNTIFS($B$5:$B$404,$B396,$G$5:$G$404,$G396,$D$5:$D$404,$D396,$F$5:$F$404,"&lt;&gt;Voided")&gt;1),"Possible duplicate: same charge, reference and amount","")))))))))))</f>
        <v/>
      </c>
    </row>
    <row r="397">
      <c r="A397" s="20" t="n"/>
      <c r="B397" s="20" t="n"/>
      <c r="C397" s="21" t="n"/>
      <c r="D397" s="22" t="n"/>
      <c r="E397" s="20" t="n"/>
      <c r="F397" s="20" t="n"/>
      <c r="G397" s="20" t="n"/>
      <c r="H397" s="20" t="n"/>
      <c r="I397" s="20" t="n"/>
      <c r="J397" s="20" t="n"/>
      <c r="K397" s="23" t="str">
        <f>IF(COUNTA($A397:$D397)=0,"",IF(AND($F397="Confirmed",OR($E397="",$E397=Summary!$B$6),ISNUMBER($D397)),$D397,0))</f>
        <v/>
      </c>
      <c r="L397" s="23" t="str">
        <f>IF(COUNTA($A397:$D397)=0,"",IF(AND($F397="Reported",OR($E397="",$E397=Summary!$B$6),ISNUMBER($D397)),$D397,0))</f>
        <v/>
      </c>
      <c r="M397" s="24" t="str">
        <f>IF(COUNTA($A397:$D397)=0,"",IF($B397="","no",IF(COUNTIF(Charges!$A$5:$A$124,$B397)&gt;0,"yes","no")))</f>
        <v/>
      </c>
      <c r="N397" s="25" t="str">
        <f>IF(AND($F397="Confirmed",$M397="yes",ISNUMBER($C397)),IFERROR(IF(ISNUMBER(INDEX(Charges!$E$5:$E$124,MATCH($B397,Charges!$A$5:$A$124,0))),$C397-INDEX(Charges!$E$5:$E$124,MATCH($B397,Charges!$A$5:$A$124,0)),""),""),"")</f>
        <v/>
      </c>
      <c r="O397" s="24" t="str">
        <f>IF(COUNTA($A397:$D397)=0,"",IF($A397="","Add a payment ID",IF(COUNTIF($A$5:$A$404,$A397)&gt;1,"Duplicate payment ID",IF(AND($F397&lt;&gt;"Reported",$F397&lt;&gt;"Confirmed",$F397&lt;&gt;"Voided"),"Choose a confirmation state",IF($B397="","Add the charge ID this payment applies to",IF($M397="no","Charge ID not found on the Charges sheet",IF(NOT(ISNUMBER($D397)),"Enter the amount",IF(NOT(ISNUMBER($C397)),"Enter the date as YYYY-MM-DD",IF(AND($E397&lt;&gt;"",$E397&lt;&gt;Summary!$B$6),"Currency differs from the ledger: not counted",IF(AND($F397="Voided",$J397=""),"Add the reason for voiding in Note",IF(AND($F397&lt;&gt;"Voided",$G397&lt;&gt;"",COUNTIFS($B$5:$B$404,$B397,$G$5:$G$404,$G397,$D$5:$D$404,$D397,$F$5:$F$404,"&lt;&gt;Voided")&gt;1),"Possible duplicate: same charge, reference and amount","")))))))))))</f>
        <v/>
      </c>
    </row>
    <row r="398">
      <c r="A398" s="20" t="n"/>
      <c r="B398" s="20" t="n"/>
      <c r="C398" s="21" t="n"/>
      <c r="D398" s="22" t="n"/>
      <c r="E398" s="20" t="n"/>
      <c r="F398" s="20" t="n"/>
      <c r="G398" s="20" t="n"/>
      <c r="H398" s="20" t="n"/>
      <c r="I398" s="20" t="n"/>
      <c r="J398" s="20" t="n"/>
      <c r="K398" s="23" t="str">
        <f>IF(COUNTA($A398:$D398)=0,"",IF(AND($F398="Confirmed",OR($E398="",$E398=Summary!$B$6),ISNUMBER($D398)),$D398,0))</f>
        <v/>
      </c>
      <c r="L398" s="23" t="str">
        <f>IF(COUNTA($A398:$D398)=0,"",IF(AND($F398="Reported",OR($E398="",$E398=Summary!$B$6),ISNUMBER($D398)),$D398,0))</f>
        <v/>
      </c>
      <c r="M398" s="24" t="str">
        <f>IF(COUNTA($A398:$D398)=0,"",IF($B398="","no",IF(COUNTIF(Charges!$A$5:$A$124,$B398)&gt;0,"yes","no")))</f>
        <v/>
      </c>
      <c r="N398" s="25" t="str">
        <f>IF(AND($F398="Confirmed",$M398="yes",ISNUMBER($C398)),IFERROR(IF(ISNUMBER(INDEX(Charges!$E$5:$E$124,MATCH($B398,Charges!$A$5:$A$124,0))),$C398-INDEX(Charges!$E$5:$E$124,MATCH($B398,Charges!$A$5:$A$124,0)),""),""),"")</f>
        <v/>
      </c>
      <c r="O398" s="24" t="str">
        <f>IF(COUNTA($A398:$D398)=0,"",IF($A398="","Add a payment ID",IF(COUNTIF($A$5:$A$404,$A398)&gt;1,"Duplicate payment ID",IF(AND($F398&lt;&gt;"Reported",$F398&lt;&gt;"Confirmed",$F398&lt;&gt;"Voided"),"Choose a confirmation state",IF($B398="","Add the charge ID this payment applies to",IF($M398="no","Charge ID not found on the Charges sheet",IF(NOT(ISNUMBER($D398)),"Enter the amount",IF(NOT(ISNUMBER($C398)),"Enter the date as YYYY-MM-DD",IF(AND($E398&lt;&gt;"",$E398&lt;&gt;Summary!$B$6),"Currency differs from the ledger: not counted",IF(AND($F398="Voided",$J398=""),"Add the reason for voiding in Note",IF(AND($F398&lt;&gt;"Voided",$G398&lt;&gt;"",COUNTIFS($B$5:$B$404,$B398,$G$5:$G$404,$G398,$D$5:$D$404,$D398,$F$5:$F$404,"&lt;&gt;Voided")&gt;1),"Possible duplicate: same charge, reference and amount","")))))))))))</f>
        <v/>
      </c>
    </row>
    <row r="399">
      <c r="A399" s="20" t="n"/>
      <c r="B399" s="20" t="n"/>
      <c r="C399" s="21" t="n"/>
      <c r="D399" s="22" t="n"/>
      <c r="E399" s="20" t="n"/>
      <c r="F399" s="20" t="n"/>
      <c r="G399" s="20" t="n"/>
      <c r="H399" s="20" t="n"/>
      <c r="I399" s="20" t="n"/>
      <c r="J399" s="20" t="n"/>
      <c r="K399" s="23" t="str">
        <f>IF(COUNTA($A399:$D399)=0,"",IF(AND($F399="Confirmed",OR($E399="",$E399=Summary!$B$6),ISNUMBER($D399)),$D399,0))</f>
        <v/>
      </c>
      <c r="L399" s="23" t="str">
        <f>IF(COUNTA($A399:$D399)=0,"",IF(AND($F399="Reported",OR($E399="",$E399=Summary!$B$6),ISNUMBER($D399)),$D399,0))</f>
        <v/>
      </c>
      <c r="M399" s="24" t="str">
        <f>IF(COUNTA($A399:$D399)=0,"",IF($B399="","no",IF(COUNTIF(Charges!$A$5:$A$124,$B399)&gt;0,"yes","no")))</f>
        <v/>
      </c>
      <c r="N399" s="25" t="str">
        <f>IF(AND($F399="Confirmed",$M399="yes",ISNUMBER($C399)),IFERROR(IF(ISNUMBER(INDEX(Charges!$E$5:$E$124,MATCH($B399,Charges!$A$5:$A$124,0))),$C399-INDEX(Charges!$E$5:$E$124,MATCH($B399,Charges!$A$5:$A$124,0)),""),""),"")</f>
        <v/>
      </c>
      <c r="O399" s="24" t="str">
        <f>IF(COUNTA($A399:$D399)=0,"",IF($A399="","Add a payment ID",IF(COUNTIF($A$5:$A$404,$A399)&gt;1,"Duplicate payment ID",IF(AND($F399&lt;&gt;"Reported",$F399&lt;&gt;"Confirmed",$F399&lt;&gt;"Voided"),"Choose a confirmation state",IF($B399="","Add the charge ID this payment applies to",IF($M399="no","Charge ID not found on the Charges sheet",IF(NOT(ISNUMBER($D399)),"Enter the amount",IF(NOT(ISNUMBER($C399)),"Enter the date as YYYY-MM-DD",IF(AND($E399&lt;&gt;"",$E399&lt;&gt;Summary!$B$6),"Currency differs from the ledger: not counted",IF(AND($F399="Voided",$J399=""),"Add the reason for voiding in Note",IF(AND($F399&lt;&gt;"Voided",$G399&lt;&gt;"",COUNTIFS($B$5:$B$404,$B399,$G$5:$G$404,$G399,$D$5:$D$404,$D399,$F$5:$F$404,"&lt;&gt;Voided")&gt;1),"Possible duplicate: same charge, reference and amount","")))))))))))</f>
        <v/>
      </c>
    </row>
    <row r="400">
      <c r="A400" s="20" t="n"/>
      <c r="B400" s="20" t="n"/>
      <c r="C400" s="21" t="n"/>
      <c r="D400" s="22" t="n"/>
      <c r="E400" s="20" t="n"/>
      <c r="F400" s="20" t="n"/>
      <c r="G400" s="20" t="n"/>
      <c r="H400" s="20" t="n"/>
      <c r="I400" s="20" t="n"/>
      <c r="J400" s="20" t="n"/>
      <c r="K400" s="23" t="str">
        <f>IF(COUNTA($A400:$D400)=0,"",IF(AND($F400="Confirmed",OR($E400="",$E400=Summary!$B$6),ISNUMBER($D400)),$D400,0))</f>
        <v/>
      </c>
      <c r="L400" s="23" t="str">
        <f>IF(COUNTA($A400:$D400)=0,"",IF(AND($F400="Reported",OR($E400="",$E400=Summary!$B$6),ISNUMBER($D400)),$D400,0))</f>
        <v/>
      </c>
      <c r="M400" s="24" t="str">
        <f>IF(COUNTA($A400:$D400)=0,"",IF($B400="","no",IF(COUNTIF(Charges!$A$5:$A$124,$B400)&gt;0,"yes","no")))</f>
        <v/>
      </c>
      <c r="N400" s="25" t="str">
        <f>IF(AND($F400="Confirmed",$M400="yes",ISNUMBER($C400)),IFERROR(IF(ISNUMBER(INDEX(Charges!$E$5:$E$124,MATCH($B400,Charges!$A$5:$A$124,0))),$C400-INDEX(Charges!$E$5:$E$124,MATCH($B400,Charges!$A$5:$A$124,0)),""),""),"")</f>
        <v/>
      </c>
      <c r="O400" s="24" t="str">
        <f>IF(COUNTA($A400:$D400)=0,"",IF($A400="","Add a payment ID",IF(COUNTIF($A$5:$A$404,$A400)&gt;1,"Duplicate payment ID",IF(AND($F400&lt;&gt;"Reported",$F400&lt;&gt;"Confirmed",$F400&lt;&gt;"Voided"),"Choose a confirmation state",IF($B400="","Add the charge ID this payment applies to",IF($M400="no","Charge ID not found on the Charges sheet",IF(NOT(ISNUMBER($D400)),"Enter the amount",IF(NOT(ISNUMBER($C400)),"Enter the date as YYYY-MM-DD",IF(AND($E400&lt;&gt;"",$E400&lt;&gt;Summary!$B$6),"Currency differs from the ledger: not counted",IF(AND($F400="Voided",$J400=""),"Add the reason for voiding in Note",IF(AND($F400&lt;&gt;"Voided",$G400&lt;&gt;"",COUNTIFS($B$5:$B$404,$B400,$G$5:$G$404,$G400,$D$5:$D$404,$D400,$F$5:$F$404,"&lt;&gt;Voided")&gt;1),"Possible duplicate: same charge, reference and amount","")))))))))))</f>
        <v/>
      </c>
    </row>
    <row r="401">
      <c r="A401" s="20" t="n"/>
      <c r="B401" s="20" t="n"/>
      <c r="C401" s="21" t="n"/>
      <c r="D401" s="22" t="n"/>
      <c r="E401" s="20" t="n"/>
      <c r="F401" s="20" t="n"/>
      <c r="G401" s="20" t="n"/>
      <c r="H401" s="20" t="n"/>
      <c r="I401" s="20" t="n"/>
      <c r="J401" s="20" t="n"/>
      <c r="K401" s="23" t="str">
        <f>IF(COUNTA($A401:$D401)=0,"",IF(AND($F401="Confirmed",OR($E401="",$E401=Summary!$B$6),ISNUMBER($D401)),$D401,0))</f>
        <v/>
      </c>
      <c r="L401" s="23" t="str">
        <f>IF(COUNTA($A401:$D401)=0,"",IF(AND($F401="Reported",OR($E401="",$E401=Summary!$B$6),ISNUMBER($D401)),$D401,0))</f>
        <v/>
      </c>
      <c r="M401" s="24" t="str">
        <f>IF(COUNTA($A401:$D401)=0,"",IF($B401="","no",IF(COUNTIF(Charges!$A$5:$A$124,$B401)&gt;0,"yes","no")))</f>
        <v/>
      </c>
      <c r="N401" s="25" t="str">
        <f>IF(AND($F401="Confirmed",$M401="yes",ISNUMBER($C401)),IFERROR(IF(ISNUMBER(INDEX(Charges!$E$5:$E$124,MATCH($B401,Charges!$A$5:$A$124,0))),$C401-INDEX(Charges!$E$5:$E$124,MATCH($B401,Charges!$A$5:$A$124,0)),""),""),"")</f>
        <v/>
      </c>
      <c r="O401" s="24" t="str">
        <f>IF(COUNTA($A401:$D401)=0,"",IF($A401="","Add a payment ID",IF(COUNTIF($A$5:$A$404,$A401)&gt;1,"Duplicate payment ID",IF(AND($F401&lt;&gt;"Reported",$F401&lt;&gt;"Confirmed",$F401&lt;&gt;"Voided"),"Choose a confirmation state",IF($B401="","Add the charge ID this payment applies to",IF($M401="no","Charge ID not found on the Charges sheet",IF(NOT(ISNUMBER($D401)),"Enter the amount",IF(NOT(ISNUMBER($C401)),"Enter the date as YYYY-MM-DD",IF(AND($E401&lt;&gt;"",$E401&lt;&gt;Summary!$B$6),"Currency differs from the ledger: not counted",IF(AND($F401="Voided",$J401=""),"Add the reason for voiding in Note",IF(AND($F401&lt;&gt;"Voided",$G401&lt;&gt;"",COUNTIFS($B$5:$B$404,$B401,$G$5:$G$404,$G401,$D$5:$D$404,$D401,$F$5:$F$404,"&lt;&gt;Voided")&gt;1),"Possible duplicate: same charge, reference and amount","")))))))))))</f>
        <v/>
      </c>
    </row>
    <row r="402">
      <c r="A402" s="20" t="n"/>
      <c r="B402" s="20" t="n"/>
      <c r="C402" s="21" t="n"/>
      <c r="D402" s="22" t="n"/>
      <c r="E402" s="20" t="n"/>
      <c r="F402" s="20" t="n"/>
      <c r="G402" s="20" t="n"/>
      <c r="H402" s="20" t="n"/>
      <c r="I402" s="20" t="n"/>
      <c r="J402" s="20" t="n"/>
      <c r="K402" s="23" t="str">
        <f>IF(COUNTA($A402:$D402)=0,"",IF(AND($F402="Confirmed",OR($E402="",$E402=Summary!$B$6),ISNUMBER($D402)),$D402,0))</f>
        <v/>
      </c>
      <c r="L402" s="23" t="str">
        <f>IF(COUNTA($A402:$D402)=0,"",IF(AND($F402="Reported",OR($E402="",$E402=Summary!$B$6),ISNUMBER($D402)),$D402,0))</f>
        <v/>
      </c>
      <c r="M402" s="24" t="str">
        <f>IF(COUNTA($A402:$D402)=0,"",IF($B402="","no",IF(COUNTIF(Charges!$A$5:$A$124,$B402)&gt;0,"yes","no")))</f>
        <v/>
      </c>
      <c r="N402" s="25" t="str">
        <f>IF(AND($F402="Confirmed",$M402="yes",ISNUMBER($C402)),IFERROR(IF(ISNUMBER(INDEX(Charges!$E$5:$E$124,MATCH($B402,Charges!$A$5:$A$124,0))),$C402-INDEX(Charges!$E$5:$E$124,MATCH($B402,Charges!$A$5:$A$124,0)),""),""),"")</f>
        <v/>
      </c>
      <c r="O402" s="24" t="str">
        <f>IF(COUNTA($A402:$D402)=0,"",IF($A402="","Add a payment ID",IF(COUNTIF($A$5:$A$404,$A402)&gt;1,"Duplicate payment ID",IF(AND($F402&lt;&gt;"Reported",$F402&lt;&gt;"Confirmed",$F402&lt;&gt;"Voided"),"Choose a confirmation state",IF($B402="","Add the charge ID this payment applies to",IF($M402="no","Charge ID not found on the Charges sheet",IF(NOT(ISNUMBER($D402)),"Enter the amount",IF(NOT(ISNUMBER($C402)),"Enter the date as YYYY-MM-DD",IF(AND($E402&lt;&gt;"",$E402&lt;&gt;Summary!$B$6),"Currency differs from the ledger: not counted",IF(AND($F402="Voided",$J402=""),"Add the reason for voiding in Note",IF(AND($F402&lt;&gt;"Voided",$G402&lt;&gt;"",COUNTIFS($B$5:$B$404,$B402,$G$5:$G$404,$G402,$D$5:$D$404,$D402,$F$5:$F$404,"&lt;&gt;Voided")&gt;1),"Possible duplicate: same charge, reference and amount","")))))))))))</f>
        <v/>
      </c>
    </row>
    <row r="403">
      <c r="A403" s="20" t="n"/>
      <c r="B403" s="20" t="n"/>
      <c r="C403" s="21" t="n"/>
      <c r="D403" s="22" t="n"/>
      <c r="E403" s="20" t="n"/>
      <c r="F403" s="20" t="n"/>
      <c r="G403" s="20" t="n"/>
      <c r="H403" s="20" t="n"/>
      <c r="I403" s="20" t="n"/>
      <c r="J403" s="20" t="n"/>
      <c r="K403" s="23" t="str">
        <f>IF(COUNTA($A403:$D403)=0,"",IF(AND($F403="Confirmed",OR($E403="",$E403=Summary!$B$6),ISNUMBER($D403)),$D403,0))</f>
        <v/>
      </c>
      <c r="L403" s="23" t="str">
        <f>IF(COUNTA($A403:$D403)=0,"",IF(AND($F403="Reported",OR($E403="",$E403=Summary!$B$6),ISNUMBER($D403)),$D403,0))</f>
        <v/>
      </c>
      <c r="M403" s="24" t="str">
        <f>IF(COUNTA($A403:$D403)=0,"",IF($B403="","no",IF(COUNTIF(Charges!$A$5:$A$124,$B403)&gt;0,"yes","no")))</f>
        <v/>
      </c>
      <c r="N403" s="25" t="str">
        <f>IF(AND($F403="Confirmed",$M403="yes",ISNUMBER($C403)),IFERROR(IF(ISNUMBER(INDEX(Charges!$E$5:$E$124,MATCH($B403,Charges!$A$5:$A$124,0))),$C403-INDEX(Charges!$E$5:$E$124,MATCH($B403,Charges!$A$5:$A$124,0)),""),""),"")</f>
        <v/>
      </c>
      <c r="O403" s="24" t="str">
        <f>IF(COUNTA($A403:$D403)=0,"",IF($A403="","Add a payment ID",IF(COUNTIF($A$5:$A$404,$A403)&gt;1,"Duplicate payment ID",IF(AND($F403&lt;&gt;"Reported",$F403&lt;&gt;"Confirmed",$F403&lt;&gt;"Voided"),"Choose a confirmation state",IF($B403="","Add the charge ID this payment applies to",IF($M403="no","Charge ID not found on the Charges sheet",IF(NOT(ISNUMBER($D403)),"Enter the amount",IF(NOT(ISNUMBER($C403)),"Enter the date as YYYY-MM-DD",IF(AND($E403&lt;&gt;"",$E403&lt;&gt;Summary!$B$6),"Currency differs from the ledger: not counted",IF(AND($F403="Voided",$J403=""),"Add the reason for voiding in Note",IF(AND($F403&lt;&gt;"Voided",$G403&lt;&gt;"",COUNTIFS($B$5:$B$404,$B403,$G$5:$G$404,$G403,$D$5:$D$404,$D403,$F$5:$F$404,"&lt;&gt;Voided")&gt;1),"Possible duplicate: same charge, reference and amount","")))))))))))</f>
        <v/>
      </c>
    </row>
    <row r="404">
      <c r="A404" s="20" t="n"/>
      <c r="B404" s="20" t="n"/>
      <c r="C404" s="21" t="n"/>
      <c r="D404" s="22" t="n"/>
      <c r="E404" s="20" t="n"/>
      <c r="F404" s="20" t="n"/>
      <c r="G404" s="20" t="n"/>
      <c r="H404" s="20" t="n"/>
      <c r="I404" s="20" t="n"/>
      <c r="J404" s="20" t="n"/>
      <c r="K404" s="23" t="str">
        <f>IF(COUNTA($A404:$D404)=0,"",IF(AND($F404="Confirmed",OR($E404="",$E404=Summary!$B$6),ISNUMBER($D404)),$D404,0))</f>
        <v/>
      </c>
      <c r="L404" s="23" t="str">
        <f>IF(COUNTA($A404:$D404)=0,"",IF(AND($F404="Reported",OR($E404="",$E404=Summary!$B$6),ISNUMBER($D404)),$D404,0))</f>
        <v/>
      </c>
      <c r="M404" s="24" t="str">
        <f>IF(COUNTA($A404:$D404)=0,"",IF($B404="","no",IF(COUNTIF(Charges!$A$5:$A$124,$B404)&gt;0,"yes","no")))</f>
        <v/>
      </c>
      <c r="N404" s="25" t="str">
        <f>IF(AND($F404="Confirmed",$M404="yes",ISNUMBER($C404)),IFERROR(IF(ISNUMBER(INDEX(Charges!$E$5:$E$124,MATCH($B404,Charges!$A$5:$A$124,0))),$C404-INDEX(Charges!$E$5:$E$124,MATCH($B404,Charges!$A$5:$A$124,0)),""),""),"")</f>
        <v/>
      </c>
      <c r="O404" s="24" t="str">
        <f>IF(COUNTA($A404:$D404)=0,"",IF($A404="","Add a payment ID",IF(COUNTIF($A$5:$A$404,$A404)&gt;1,"Duplicate payment ID",IF(AND($F404&lt;&gt;"Reported",$F404&lt;&gt;"Confirmed",$F404&lt;&gt;"Voided"),"Choose a confirmation state",IF($B404="","Add the charge ID this payment applies to",IF($M404="no","Charge ID not found on the Charges sheet",IF(NOT(ISNUMBER($D404)),"Enter the amount",IF(NOT(ISNUMBER($C404)),"Enter the date as YYYY-MM-DD",IF(AND($E404&lt;&gt;"",$E404&lt;&gt;Summary!$B$6),"Currency differs from the ledger: not counted",IF(AND($F404="Voided",$J404=""),"Add the reason for voiding in Note",IF(AND($F404&lt;&gt;"Voided",$G404&lt;&gt;"",COUNTIFS($B$5:$B$404,$B404,$G$5:$G$404,$G404,$D$5:$D$404,$D404,$F$5:$F$404,"&lt;&gt;Voided")&gt;1),"Possible duplicate: same charge, reference and amount","")))))))))))</f>
        <v/>
      </c>
    </row>
  </sheetData>
  <conditionalFormatting sqref="O5:O404">
    <cfRule type="cellIs" priority="1" operator="notEqual" dxfId="0">
      <formula>""</formula>
    </cfRule>
  </conditionalFormatting>
  <conditionalFormatting sqref="F5:F404">
    <cfRule type="cellIs" priority="2" operator="equal" dxfId="2">
      <formula>"Voided"</formula>
    </cfRule>
    <cfRule type="cellIs" priority="3" operator="equal" dxfId="3">
      <formula>"Reported"</formula>
    </cfRule>
  </conditionalFormatting>
  <dataValidations count="4">
    <dataValidation sqref="F5:F404" showDropDown="0" showInputMessage="1" showErrorMessage="1" allowBlank="1" errorTitle="Confirmation state" error="Choose Reported, Confirmed or Voided." promptTitle="Only Confirmed counts" prompt="Reported = tenant says paid or uploaded proof. Confirmed = matched to your bank. Voided = recorded in error." type="list">
      <formula1>"Reported,Confirmed,Voided"</formula1>
    </dataValidation>
    <dataValidation sqref="B5:B404" showDropDown="0" showInputMessage="0" showErrorMessage="1" allowBlank="1" errorTitle="Charge ID" error="Pick a Charge ID that exists on the Charges sheet. Add the charge there first." type="list">
      <formula1>Charges!$A$5:$A$124</formula1>
    </dataValidation>
    <dataValidation sqref="D5:D404" showDropDown="0" showInputMessage="0" showErrorMessage="1" allowBlank="1" errorTitle="Amount" error="Enter a number of zero or more. To correct a mistake, set the old row to Voided and add a new row." type="decimal" operator="greaterThanOrEqual">
      <formula1>0</formula1>
    </dataValidation>
    <dataValidation sqref="C5:C404" showDropDown="0" showInputMessage="1" showErrorMessage="1" allowBlank="1" errorTitle="Date" error="Enter a date as YYYY-MM-DD, for example 2026-11-02." promptTitle="Date" prompt="Type YYYY-MM-DD, for example 2026-11-02." type="date" operator="greaterThanOrEqual">
      <formula1>DATE(2000,1,1)</formula1>
    </dataValidation>
  </dataValidations>
  <printOptions gridLines="0"/>
  <pageMargins left="0.75" right="0.75" top="1" bottom="1" header="0.5" footer="0.5"/>
  <pageSetup orientation="landscape" paperSize="9" fitToHeight="0" fitToWidth="1"/>
  <headerFooter>
    <oddHeader>&amp;C&amp;B&amp;16EXAMPLE - FICTIONAL DATA - NOT A REAL TENANCY</oddHeader>
    <oddFooter>&amp;CLocalePM rent ledger template - localepm.com/resources/rent-ledger-template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LocalePM</dc:creator>
  <dc:title>LocalePM rent ledger template - fictional example</dc:title>
  <dc:description>Rule: only payments marked Confirmed reduce the confirmed outstanding balance.</dc:description>
  <dc:subject>Rent ledger for rent received by bank transfer</dc:subject>
  <dc:language>en</dc:language>
  <dcterms:created xsi:type="dcterms:W3CDTF">2026-11-02T21:05:22Z</dcterms:created>
  <dcterms:modified xsi:type="dcterms:W3CDTF">2026-11-02T21:05:22Z</dcterms:modified>
</cp:coreProperties>
</file>